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drawings/drawing2.xml" ContentType="application/vnd.openxmlformats-officedocument.drawing+xml"/>
  <Override PartName="/xl/printerSettings/printerSettings2.bin" ContentType="application/vnd.openxmlformats-officedocument.spreadsheetml.printerSettings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675" windowWidth="18615" windowHeight="6990" activeTab="2"/>
  </bookViews>
  <sheets>
    <sheet name="Aviso en Fachada" sheetId="8" r:id="rId1"/>
    <sheet name="DV-IDENTITY-0" sheetId="2" state="veryHidden" r:id="rId2"/>
    <sheet name="Lista de anexos para el tramite" sheetId="3" r:id="rId3"/>
    <sheet name="Hoja1" sheetId="6" r:id="rId4"/>
    <sheet name="Hoja2" sheetId="7" r:id="rId5"/>
  </sheets>
  <definedNames>
    <definedName name="_xlnm.Print_Area" localSheetId="3">Hoja1!$B$1:$F$14</definedName>
    <definedName name="_xlnm.Print_Area" localSheetId="2">'Lista de anexos para el tramite'!$B$13:$F$105</definedName>
    <definedName name="_xlnm.Print_Titles" localSheetId="2">'Lista de anexos para el tramite'!$8:$12</definedName>
  </definedNames>
  <calcPr calcId="144525"/>
</workbook>
</file>

<file path=xl/calcChain.xml><?xml version="1.0" encoding="utf-8"?>
<calcChain xmlns="http://schemas.openxmlformats.org/spreadsheetml/2006/main">
  <c r="F18" i="8" l="1"/>
  <c r="G18" i="8" s="1"/>
  <c r="F17" i="8"/>
  <c r="G17" i="8" s="1"/>
  <c r="F16" i="8"/>
  <c r="G16" i="8" s="1"/>
  <c r="F15" i="8"/>
  <c r="G15" i="8" s="1"/>
  <c r="F14" i="8"/>
  <c r="G14" i="8" s="1"/>
  <c r="F13" i="8"/>
  <c r="G13" i="8" s="1"/>
  <c r="F12" i="8"/>
  <c r="G12" i="8" s="1"/>
  <c r="E14" i="6"/>
  <c r="F14" i="6" s="1"/>
  <c r="E13" i="6"/>
  <c r="F13" i="6" s="1"/>
  <c r="E11" i="6"/>
  <c r="F11" i="6" s="1"/>
  <c r="E10" i="6"/>
  <c r="F10" i="6" s="1"/>
  <c r="E9" i="6"/>
  <c r="F9" i="6" s="1"/>
  <c r="E8" i="6"/>
  <c r="F8" i="6" s="1"/>
  <c r="E7" i="6"/>
  <c r="F7" i="6" s="1"/>
  <c r="E99" i="3" l="1"/>
  <c r="F99" i="3" s="1"/>
  <c r="E100" i="3"/>
  <c r="F100" i="3" s="1"/>
  <c r="E101" i="3"/>
  <c r="F101" i="3" s="1"/>
  <c r="E102" i="3"/>
  <c r="F102" i="3" s="1"/>
  <c r="E103" i="3"/>
  <c r="F103" i="3" s="1"/>
  <c r="E104" i="3"/>
  <c r="F104" i="3" s="1"/>
  <c r="E105" i="3"/>
  <c r="F105" i="3" s="1"/>
  <c r="E98" i="3"/>
  <c r="F98" i="3" s="1"/>
  <c r="E91" i="3"/>
  <c r="F91" i="3" s="1"/>
  <c r="E92" i="3"/>
  <c r="F92" i="3" s="1"/>
  <c r="E93" i="3"/>
  <c r="F93" i="3" s="1"/>
  <c r="E94" i="3"/>
  <c r="F94" i="3" s="1"/>
  <c r="E95" i="3"/>
  <c r="F95" i="3" s="1"/>
  <c r="E96" i="3"/>
  <c r="F96" i="3" s="1"/>
  <c r="E90" i="3"/>
  <c r="F90" i="3" s="1"/>
  <c r="E81" i="3"/>
  <c r="F81" i="3" s="1"/>
  <c r="E82" i="3"/>
  <c r="F82" i="3" s="1"/>
  <c r="E83" i="3"/>
  <c r="F83" i="3" s="1"/>
  <c r="E84" i="3"/>
  <c r="F84" i="3" s="1"/>
  <c r="E85" i="3"/>
  <c r="F85" i="3" s="1"/>
  <c r="E87" i="3"/>
  <c r="F87" i="3" s="1"/>
  <c r="E88" i="3"/>
  <c r="F88" i="3" s="1"/>
  <c r="E79" i="3"/>
  <c r="F79" i="3" s="1"/>
  <c r="E71" i="3"/>
  <c r="F71" i="3" s="1"/>
  <c r="E72" i="3"/>
  <c r="F72" i="3" s="1"/>
  <c r="E73" i="3"/>
  <c r="F73" i="3" s="1"/>
  <c r="E74" i="3"/>
  <c r="F74" i="3" s="1"/>
  <c r="E75" i="3"/>
  <c r="F75" i="3" s="1"/>
  <c r="E77" i="3"/>
  <c r="F77" i="3" s="1"/>
  <c r="E70" i="3"/>
  <c r="F70" i="3" s="1"/>
  <c r="F60" i="3"/>
  <c r="E61" i="3"/>
  <c r="F61" i="3" s="1"/>
  <c r="E62" i="3"/>
  <c r="F62" i="3" s="1"/>
  <c r="F63" i="3"/>
  <c r="E67" i="3"/>
  <c r="F67" i="3" s="1"/>
  <c r="E68" i="3"/>
  <c r="F68" i="3" s="1"/>
  <c r="F59" i="3"/>
  <c r="E50" i="3"/>
  <c r="F50" i="3" s="1"/>
  <c r="E51" i="3"/>
  <c r="F51" i="3" s="1"/>
  <c r="E52" i="3"/>
  <c r="F52" i="3" s="1"/>
  <c r="E53" i="3"/>
  <c r="F53" i="3" s="1"/>
  <c r="E56" i="3"/>
  <c r="F56" i="3" s="1"/>
  <c r="E57" i="3"/>
  <c r="F57" i="3" s="1"/>
  <c r="E48" i="3"/>
  <c r="F48" i="3" s="1"/>
  <c r="E38" i="3"/>
  <c r="F38" i="3" s="1"/>
  <c r="E39" i="3"/>
  <c r="F39" i="3" s="1"/>
  <c r="E40" i="3"/>
  <c r="F40" i="3" s="1"/>
  <c r="E41" i="3"/>
  <c r="F41" i="3" s="1"/>
  <c r="E42" i="3"/>
  <c r="F42" i="3" s="1"/>
  <c r="E43" i="3"/>
  <c r="F43" i="3" s="1"/>
  <c r="E45" i="3"/>
  <c r="F45" i="3" s="1"/>
  <c r="E46" i="3"/>
  <c r="F46" i="3" s="1"/>
  <c r="E36" i="3"/>
  <c r="F36" i="3" s="1"/>
  <c r="E27" i="3"/>
  <c r="F27" i="3" s="1"/>
  <c r="E28" i="3"/>
  <c r="F28" i="3" s="1"/>
  <c r="E29" i="3"/>
  <c r="F29" i="3" s="1"/>
  <c r="E30" i="3"/>
  <c r="F30" i="3" s="1"/>
  <c r="E31" i="3"/>
  <c r="F31" i="3" s="1"/>
  <c r="E33" i="3"/>
  <c r="F33" i="3" s="1"/>
  <c r="E34" i="3"/>
  <c r="F34" i="3" s="1"/>
  <c r="E25" i="3"/>
  <c r="F25" i="3" s="1"/>
  <c r="E17" i="3"/>
  <c r="F17" i="3" s="1"/>
  <c r="E18" i="3"/>
  <c r="F18" i="3" s="1"/>
  <c r="E19" i="3"/>
  <c r="F19" i="3" s="1"/>
  <c r="E20" i="3"/>
  <c r="F20" i="3" s="1"/>
  <c r="E21" i="3"/>
  <c r="F21" i="3" s="1"/>
  <c r="E23" i="3"/>
  <c r="F23" i="3" s="1"/>
  <c r="E15" i="3"/>
  <c r="F15" i="3" s="1"/>
  <c r="A3" i="2"/>
  <c r="B3" i="2"/>
  <c r="C3" i="2"/>
  <c r="D3" i="2"/>
  <c r="E3" i="2"/>
  <c r="F3" i="2"/>
  <c r="G3" i="2"/>
  <c r="H3" i="2"/>
  <c r="I3" i="2"/>
  <c r="J3" i="2"/>
  <c r="K3" i="2"/>
  <c r="L3" i="2"/>
  <c r="A2" i="2"/>
  <c r="B2" i="2"/>
  <c r="C2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AK2" i="2"/>
  <c r="AL2" i="2"/>
  <c r="AM2" i="2"/>
  <c r="AN2" i="2"/>
  <c r="AO2" i="2"/>
  <c r="AP2" i="2"/>
  <c r="AQ2" i="2"/>
  <c r="AR2" i="2"/>
  <c r="AS2" i="2"/>
  <c r="AT2" i="2"/>
  <c r="AU2" i="2"/>
  <c r="AV2" i="2"/>
  <c r="AW2" i="2"/>
  <c r="AX2" i="2"/>
  <c r="AY2" i="2"/>
  <c r="AZ2" i="2"/>
  <c r="BA2" i="2"/>
  <c r="BB2" i="2"/>
  <c r="BC2" i="2"/>
  <c r="BD2" i="2"/>
  <c r="BE2" i="2"/>
  <c r="BF2" i="2"/>
  <c r="BG2" i="2"/>
  <c r="BH2" i="2"/>
  <c r="BI2" i="2"/>
  <c r="BJ2" i="2"/>
  <c r="BK2" i="2"/>
  <c r="BL2" i="2"/>
  <c r="BM2" i="2"/>
  <c r="BN2" i="2"/>
  <c r="BO2" i="2"/>
  <c r="BP2" i="2"/>
  <c r="BQ2" i="2"/>
  <c r="BR2" i="2"/>
  <c r="BS2" i="2"/>
  <c r="BT2" i="2"/>
  <c r="BU2" i="2"/>
  <c r="BV2" i="2"/>
  <c r="BW2" i="2"/>
  <c r="BX2" i="2"/>
  <c r="BY2" i="2"/>
  <c r="BZ2" i="2"/>
  <c r="CA2" i="2"/>
  <c r="CB2" i="2"/>
  <c r="CC2" i="2"/>
  <c r="CD2" i="2"/>
  <c r="CE2" i="2"/>
  <c r="CF2" i="2"/>
  <c r="CG2" i="2"/>
  <c r="CH2" i="2"/>
  <c r="CI2" i="2"/>
  <c r="CJ2" i="2"/>
  <c r="CK2" i="2"/>
  <c r="CL2" i="2"/>
  <c r="CM2" i="2"/>
  <c r="CN2" i="2"/>
  <c r="CO2" i="2"/>
  <c r="CP2" i="2"/>
  <c r="CQ2" i="2"/>
  <c r="CR2" i="2"/>
  <c r="CS2" i="2"/>
  <c r="CT2" i="2"/>
  <c r="CU2" i="2"/>
  <c r="CV2" i="2"/>
  <c r="CW2" i="2"/>
  <c r="CX2" i="2"/>
  <c r="CY2" i="2"/>
  <c r="CZ2" i="2"/>
  <c r="DA2" i="2"/>
  <c r="DB2" i="2"/>
  <c r="DC2" i="2"/>
  <c r="DD2" i="2"/>
  <c r="DE2" i="2"/>
  <c r="DF2" i="2"/>
  <c r="DG2" i="2"/>
  <c r="DH2" i="2"/>
  <c r="DI2" i="2"/>
  <c r="DJ2" i="2"/>
  <c r="DK2" i="2"/>
  <c r="DL2" i="2"/>
  <c r="DM2" i="2"/>
  <c r="DN2" i="2"/>
  <c r="DO2" i="2"/>
  <c r="DP2" i="2"/>
  <c r="DQ2" i="2"/>
  <c r="DR2" i="2"/>
  <c r="DS2" i="2"/>
  <c r="DT2" i="2"/>
  <c r="DU2" i="2"/>
  <c r="DV2" i="2"/>
  <c r="DW2" i="2"/>
  <c r="DX2" i="2"/>
  <c r="DY2" i="2"/>
  <c r="DZ2" i="2"/>
  <c r="EA2" i="2"/>
  <c r="EB2" i="2"/>
  <c r="EC2" i="2"/>
  <c r="ED2" i="2"/>
  <c r="EE2" i="2"/>
  <c r="EF2" i="2"/>
  <c r="EG2" i="2"/>
  <c r="EH2" i="2"/>
  <c r="EI2" i="2"/>
  <c r="EJ2" i="2"/>
  <c r="EK2" i="2"/>
  <c r="EL2" i="2"/>
  <c r="EM2" i="2"/>
  <c r="EN2" i="2"/>
  <c r="EO2" i="2"/>
  <c r="EP2" i="2"/>
  <c r="EQ2" i="2"/>
  <c r="ER2" i="2"/>
  <c r="ES2" i="2"/>
  <c r="ET2" i="2"/>
  <c r="EU2" i="2"/>
  <c r="EV2" i="2"/>
  <c r="EW2" i="2"/>
  <c r="EX2" i="2"/>
  <c r="EY2" i="2"/>
  <c r="EZ2" i="2"/>
  <c r="FA2" i="2"/>
  <c r="FB2" i="2"/>
  <c r="FC2" i="2"/>
  <c r="FD2" i="2"/>
  <c r="FE2" i="2"/>
  <c r="FF2" i="2"/>
  <c r="FG2" i="2"/>
  <c r="FH2" i="2"/>
  <c r="FI2" i="2"/>
  <c r="FJ2" i="2"/>
  <c r="FK2" i="2"/>
  <c r="FL2" i="2"/>
  <c r="FM2" i="2"/>
  <c r="FN2" i="2"/>
  <c r="FO2" i="2"/>
  <c r="FP2" i="2"/>
  <c r="FQ2" i="2"/>
  <c r="FR2" i="2"/>
  <c r="FS2" i="2"/>
  <c r="FT2" i="2"/>
  <c r="FU2" i="2"/>
  <c r="FV2" i="2"/>
  <c r="A1" i="2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P1" i="2"/>
  <c r="Q1" i="2"/>
  <c r="R1" i="2"/>
  <c r="S1" i="2"/>
  <c r="T1" i="2"/>
  <c r="U1" i="2"/>
  <c r="V1" i="2"/>
  <c r="W1" i="2"/>
  <c r="X1" i="2"/>
  <c r="Y1" i="2"/>
  <c r="Z1" i="2"/>
  <c r="AA1" i="2"/>
  <c r="AB1" i="2"/>
  <c r="AC1" i="2"/>
  <c r="AD1" i="2"/>
  <c r="AE1" i="2"/>
  <c r="AF1" i="2"/>
  <c r="AG1" i="2"/>
  <c r="AH1" i="2"/>
  <c r="AI1" i="2"/>
  <c r="AJ1" i="2"/>
  <c r="AK1" i="2"/>
  <c r="AL1" i="2"/>
  <c r="AM1" i="2"/>
  <c r="AN1" i="2"/>
  <c r="AO1" i="2"/>
  <c r="AP1" i="2"/>
  <c r="AQ1" i="2"/>
  <c r="AR1" i="2"/>
  <c r="AS1" i="2"/>
  <c r="AT1" i="2"/>
  <c r="AU1" i="2"/>
  <c r="AV1" i="2"/>
  <c r="AW1" i="2"/>
  <c r="AX1" i="2"/>
  <c r="AY1" i="2"/>
  <c r="AZ1" i="2"/>
  <c r="BA1" i="2"/>
  <c r="BB1" i="2"/>
  <c r="BC1" i="2"/>
  <c r="BD1" i="2"/>
  <c r="BE1" i="2"/>
  <c r="BF1" i="2"/>
  <c r="BG1" i="2"/>
  <c r="BH1" i="2"/>
  <c r="BI1" i="2"/>
  <c r="BJ1" i="2"/>
  <c r="BK1" i="2"/>
  <c r="BL1" i="2"/>
  <c r="BM1" i="2"/>
  <c r="BN1" i="2"/>
  <c r="BO1" i="2"/>
  <c r="BP1" i="2"/>
  <c r="BQ1" i="2"/>
  <c r="BR1" i="2"/>
  <c r="BS1" i="2"/>
  <c r="BT1" i="2"/>
  <c r="BU1" i="2"/>
  <c r="BV1" i="2"/>
  <c r="BW1" i="2"/>
  <c r="BX1" i="2"/>
  <c r="BY1" i="2"/>
  <c r="BZ1" i="2"/>
  <c r="CA1" i="2"/>
  <c r="CB1" i="2"/>
  <c r="CC1" i="2"/>
  <c r="CD1" i="2"/>
  <c r="CE1" i="2"/>
  <c r="CF1" i="2"/>
  <c r="CG1" i="2"/>
  <c r="CH1" i="2"/>
  <c r="CI1" i="2"/>
  <c r="CJ1" i="2"/>
  <c r="CK1" i="2"/>
  <c r="CL1" i="2"/>
  <c r="CM1" i="2"/>
  <c r="CN1" i="2"/>
  <c r="CO1" i="2"/>
  <c r="CP1" i="2"/>
  <c r="CQ1" i="2"/>
  <c r="CR1" i="2"/>
  <c r="CS1" i="2"/>
  <c r="CT1" i="2"/>
  <c r="CU1" i="2"/>
  <c r="CV1" i="2"/>
  <c r="CW1" i="2"/>
  <c r="CX1" i="2"/>
  <c r="CY1" i="2"/>
  <c r="CZ1" i="2"/>
  <c r="DA1" i="2"/>
  <c r="DB1" i="2"/>
  <c r="DC1" i="2"/>
  <c r="DD1" i="2"/>
  <c r="DE1" i="2"/>
  <c r="DF1" i="2"/>
  <c r="DG1" i="2"/>
  <c r="DH1" i="2"/>
  <c r="DI1" i="2"/>
  <c r="DJ1" i="2"/>
  <c r="DK1" i="2"/>
  <c r="DL1" i="2"/>
  <c r="DM1" i="2"/>
  <c r="DN1" i="2"/>
  <c r="DO1" i="2"/>
  <c r="DP1" i="2"/>
  <c r="DQ1" i="2"/>
  <c r="DR1" i="2"/>
  <c r="DS1" i="2"/>
  <c r="DT1" i="2"/>
  <c r="DU1" i="2"/>
  <c r="DV1" i="2"/>
  <c r="DW1" i="2"/>
  <c r="DX1" i="2"/>
  <c r="DY1" i="2"/>
  <c r="DZ1" i="2"/>
  <c r="EA1" i="2"/>
  <c r="EB1" i="2"/>
  <c r="EC1" i="2"/>
  <c r="ED1" i="2"/>
  <c r="EE1" i="2"/>
  <c r="EF1" i="2"/>
  <c r="EG1" i="2"/>
  <c r="EH1" i="2"/>
  <c r="EI1" i="2"/>
  <c r="EJ1" i="2"/>
  <c r="EK1" i="2"/>
  <c r="EL1" i="2"/>
  <c r="EM1" i="2"/>
  <c r="EN1" i="2"/>
  <c r="EO1" i="2"/>
  <c r="EP1" i="2"/>
  <c r="EQ1" i="2"/>
  <c r="ER1" i="2"/>
  <c r="ES1" i="2"/>
  <c r="ET1" i="2"/>
  <c r="EU1" i="2"/>
  <c r="EV1" i="2"/>
  <c r="EW1" i="2"/>
  <c r="EX1" i="2"/>
  <c r="EY1" i="2"/>
  <c r="EZ1" i="2"/>
  <c r="FA1" i="2"/>
  <c r="FB1" i="2"/>
  <c r="FC1" i="2"/>
  <c r="FD1" i="2"/>
  <c r="FE1" i="2"/>
  <c r="FF1" i="2"/>
  <c r="FG1" i="2"/>
  <c r="FH1" i="2"/>
  <c r="FI1" i="2"/>
  <c r="FJ1" i="2"/>
  <c r="FK1" i="2"/>
  <c r="FL1" i="2"/>
  <c r="FM1" i="2"/>
  <c r="FN1" i="2"/>
  <c r="FO1" i="2"/>
  <c r="FP1" i="2"/>
  <c r="FQ1" i="2"/>
  <c r="FR1" i="2"/>
  <c r="FS1" i="2"/>
  <c r="FT1" i="2"/>
  <c r="FU1" i="2"/>
  <c r="FV1" i="2"/>
  <c r="FW1" i="2"/>
  <c r="FX1" i="2"/>
  <c r="FY1" i="2"/>
  <c r="FZ1" i="2"/>
  <c r="GA1" i="2"/>
  <c r="GB1" i="2"/>
  <c r="GC1" i="2"/>
  <c r="GD1" i="2"/>
  <c r="GE1" i="2"/>
  <c r="GF1" i="2"/>
  <c r="GG1" i="2"/>
  <c r="GH1" i="2"/>
  <c r="GI1" i="2"/>
  <c r="GJ1" i="2"/>
  <c r="GK1" i="2"/>
  <c r="GL1" i="2"/>
  <c r="GM1" i="2"/>
  <c r="GN1" i="2"/>
  <c r="GO1" i="2"/>
  <c r="GP1" i="2"/>
  <c r="GQ1" i="2"/>
  <c r="GR1" i="2"/>
  <c r="GS1" i="2"/>
  <c r="GT1" i="2"/>
  <c r="GU1" i="2"/>
  <c r="GV1" i="2"/>
  <c r="GW1" i="2"/>
  <c r="GX1" i="2"/>
  <c r="GY1" i="2"/>
  <c r="GZ1" i="2"/>
  <c r="HA1" i="2"/>
  <c r="HB1" i="2"/>
  <c r="HC1" i="2"/>
  <c r="HD1" i="2"/>
  <c r="HE1" i="2"/>
  <c r="HF1" i="2"/>
  <c r="HG1" i="2"/>
  <c r="HH1" i="2"/>
  <c r="HI1" i="2"/>
  <c r="HJ1" i="2"/>
  <c r="HK1" i="2"/>
  <c r="HL1" i="2"/>
  <c r="HM1" i="2"/>
  <c r="HN1" i="2"/>
  <c r="HO1" i="2"/>
  <c r="HP1" i="2"/>
  <c r="HQ1" i="2"/>
  <c r="HR1" i="2"/>
  <c r="HS1" i="2"/>
  <c r="HT1" i="2"/>
  <c r="HU1" i="2"/>
  <c r="HV1" i="2"/>
  <c r="HW1" i="2"/>
  <c r="HX1" i="2"/>
  <c r="HY1" i="2"/>
  <c r="HZ1" i="2"/>
  <c r="IA1" i="2"/>
  <c r="IB1" i="2"/>
  <c r="IC1" i="2"/>
  <c r="ID1" i="2"/>
  <c r="IE1" i="2"/>
  <c r="IF1" i="2"/>
  <c r="IG1" i="2"/>
  <c r="IH1" i="2"/>
  <c r="II1" i="2"/>
  <c r="IJ1" i="2"/>
  <c r="IK1" i="2"/>
  <c r="IL1" i="2"/>
  <c r="IM1" i="2"/>
  <c r="IN1" i="2"/>
  <c r="IO1" i="2"/>
  <c r="IP1" i="2"/>
  <c r="IQ1" i="2"/>
  <c r="IR1" i="2"/>
  <c r="IS1" i="2"/>
  <c r="IT1" i="2"/>
  <c r="IU1" i="2"/>
  <c r="IV1" i="2"/>
</calcChain>
</file>

<file path=xl/sharedStrings.xml><?xml version="1.0" encoding="utf-8"?>
<sst xmlns="http://schemas.openxmlformats.org/spreadsheetml/2006/main" count="163" uniqueCount="57">
  <si>
    <t>Certificado Original de Cámara de Comercio con una vigencia no mayor a 3 meses, matricula mercantil (la cual es un medio de identificación del comerciante y de su establecimiento de comercio, así como medio de prueba de existencia de uno y de otro).</t>
  </si>
  <si>
    <t>Certificado de existencia y representación legal con una vigencia no mayor a un mes, cuando el solicitante sea una persona jurídica.</t>
  </si>
  <si>
    <t>Autorización del propietario del inmueble, para la colocación de la publicidad y de ingreso de los servidores públicos del DADMA al predio.</t>
  </si>
  <si>
    <t>Fotografía panorámica del establecimiento comercial ilustrando el sitio donde se ubicará el aviso.</t>
  </si>
  <si>
    <t>Copia de la cédula de ciudadanía, cuando quien solicita el registro sea una persona natural.</t>
  </si>
  <si>
    <t>Cuando se actúe mediante apoderado, poder debidamente otorgado</t>
  </si>
  <si>
    <t>Cuando el aviso se encuentre en centro histórico o instalado en inmueble de patrimonio se solicita anexar el concepto de intervención del Instituto Distrital de Patrimonio Cultural y copia de autorización del propietario del inmueble.</t>
  </si>
  <si>
    <t>Fotografía panorámica del sitio donde se ubicará el aviso separado de fachada</t>
  </si>
  <si>
    <t>Si la estructura es tubular anexar la documentación de valla tubular.</t>
  </si>
  <si>
    <t>Fotocopia de tarjeta de propiedad del vehículo.</t>
  </si>
  <si>
    <t>En caso de que el vehículo transportador no figure a nombre de la empresa debe aportar fotocopia del contrato de transporte de productos, prestación de servicios o fiducia.</t>
  </si>
  <si>
    <t>Fotografía panorámica ilustrando el sitio donde se ubicará el mural.</t>
  </si>
  <si>
    <t>Arte del mural.</t>
  </si>
  <si>
    <t>Autorización del propietario del predio para instalar el mural.</t>
  </si>
  <si>
    <t>Fotografía panorámica ilustrando el sitio donde se ubicará la valla tubular</t>
  </si>
  <si>
    <t>Análisis Estructural de la Valla (planos manzana catastral, planos de valla)</t>
  </si>
  <si>
    <t>Fotografía panorámica del sitio donde se ubicará el elemento</t>
  </si>
  <si>
    <t>Arte del elemento</t>
  </si>
  <si>
    <t>Fotografía panorámica ilustrando el mobiliario urbano</t>
  </si>
  <si>
    <t>Arte de publicidad</t>
  </si>
  <si>
    <t>Contrato de concesión del mobiliario</t>
  </si>
  <si>
    <t>Listado de direcciones donde se ubicará la publicidad</t>
  </si>
  <si>
    <r>
      <rPr>
        <b/>
        <sz val="11"/>
        <rFont val="Calibri"/>
        <family val="2"/>
        <scheme val="minor"/>
      </rPr>
      <t>NO</t>
    </r>
  </si>
  <si>
    <r>
      <rPr>
        <b/>
        <sz val="11"/>
        <rFont val="Calibri"/>
        <family val="2"/>
        <scheme val="minor"/>
      </rPr>
      <t>SI</t>
    </r>
  </si>
  <si>
    <r>
      <rPr>
        <b/>
        <sz val="11"/>
        <rFont val="Calibri"/>
        <family val="2"/>
        <scheme val="minor"/>
      </rPr>
      <t>AVISO EN FACHADA</t>
    </r>
  </si>
  <si>
    <r>
      <rPr>
        <b/>
        <sz val="11"/>
        <rFont val="Calibri"/>
        <family val="2"/>
        <scheme val="minor"/>
      </rPr>
      <t>AVISO SEPARADO DE FACHADA</t>
    </r>
  </si>
  <si>
    <r>
      <rPr>
        <b/>
        <sz val="11"/>
        <rFont val="Calibri"/>
        <family val="2"/>
        <scheme val="minor"/>
      </rPr>
      <t>VEHÍCULOS QUE TRANSPORTEN PRODUCTOS O PRESTEN SERVICIOS</t>
    </r>
  </si>
  <si>
    <r>
      <rPr>
        <b/>
        <sz val="11"/>
        <rFont val="Calibri"/>
        <family val="2"/>
        <scheme val="minor"/>
      </rPr>
      <t>MURAL ARTÍSTICO - SIN PUBLICIDAD</t>
    </r>
  </si>
  <si>
    <r>
      <rPr>
        <b/>
        <sz val="11"/>
        <rFont val="Calibri"/>
        <family val="2"/>
        <scheme val="minor"/>
      </rPr>
      <t>VALLA COMERCIAL TUBULAR</t>
    </r>
  </si>
  <si>
    <r>
      <rPr>
        <b/>
        <sz val="11"/>
        <rFont val="Calibri"/>
        <family val="2"/>
        <scheme val="minor"/>
      </rPr>
      <t>MOBILIARIO URBANO</t>
    </r>
  </si>
  <si>
    <t xml:space="preserve">Fotocopia de la licencia de construcción, para anunciar ventas desde la fecha en que se expida el permiso de ventas por parte de las autoridades competentes; para el caso de preventas mediante fiducia </t>
  </si>
  <si>
    <t>Fotografía panorámica ilustrando el sitio donde se ubicará la valla</t>
  </si>
  <si>
    <t>Estudio de suelos y Análisis Estructural de la Valla (vallas tubulares). con el concepto técnico sobre cimentación y resistencia expedido y firmado por ingeniero civil debidamente matriculado.</t>
  </si>
  <si>
    <t xml:space="preserve">VERIFICACION DE LA INFORMACIÓN PRESENTADA POR EL SOLICITANTE </t>
  </si>
  <si>
    <t xml:space="preserve">Fotografía panorámica ilustrando el sitio donde se ubicará la valla </t>
  </si>
  <si>
    <t>AAAAAHDX77I=</t>
  </si>
  <si>
    <t>Fotografías generales donde se aprecien las cuatro caras del vehículo ilustrando la ubicación de la publicidad.</t>
  </si>
  <si>
    <t>Una vez administrada esta información y emitido el concepto del area tecnica, se realiza la liquidaciòn pertinente.</t>
  </si>
  <si>
    <t>Solicitud de registro único para elementos de publicidad exterior visual  RUEPEV con su copia</t>
  </si>
  <si>
    <t>Autorización del propietario del inmueble, para la colocación de la publicidad y de ingreso de los servidores públicos del DADMA al predio. Si esta en arrendamiento</t>
  </si>
  <si>
    <t>GLOBO ANCLADO, ELEMENTO INFLABLE, MANIQUÍ, COLOMBINA O SIMILAR O CARPA</t>
  </si>
  <si>
    <t>Listado de Chekeo</t>
  </si>
  <si>
    <t>SEGUIMIENTO Y CONTROL DE LA INFORMACIÓN POR PARTE DEL ÁREA AMBIENTAL</t>
  </si>
  <si>
    <t>Cumple</t>
  </si>
  <si>
    <t>Concepto</t>
  </si>
  <si>
    <t>VALLA DE OBRA</t>
  </si>
  <si>
    <t>Concepto técnico sobre  resistencia expedido y firmado por ingeniero civil debidamente matriculado.</t>
  </si>
  <si>
    <t>Arte de la valla que debe incluir adosado en la esquina inferior izquierda  ( un área igual o superior al 10% del tamaño de la valla pintada en fondo blanco),nombre del propietario del publicitante, numero telefónico donde se le pueda localizar, numero asignado dentro del registro de Publicidad Exterior Visual.</t>
  </si>
  <si>
    <t>Arte de la valla que debe incluir adosado en la esquina inferior izquierda  ( un área igual o superior al 10% del tamaño de la valla pintada en fondo blanco), la identificación de la información de la Curaduría - Licencia de Construcción</t>
  </si>
  <si>
    <t>VALLA INSTITUCIONAL y PUBLICITARIA</t>
  </si>
  <si>
    <t>Análisis Estructural del AVISO (planos manzana catastral, planos del aviso)</t>
  </si>
  <si>
    <t>Oficio de la Solicitud</t>
  </si>
  <si>
    <t>Fotografía del Elemento Publicitario</t>
  </si>
  <si>
    <t>Fotografía de la Publicidad a ser instalada</t>
  </si>
  <si>
    <t>Arte de la valla que debe incluir adosado en la esquina inferior izquierda  ( un área igual o superior al 10% del tamaño de la valla pintada en fondo blanco),nombre del propietario del publicitante, numero telefónico donde se le pueda localizar,</t>
  </si>
  <si>
    <t>Fotografía del vehículo</t>
  </si>
  <si>
    <t>Fotocopia de la Cédula de ciudadanía del propietario del vehículo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</si>
</sst>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Arial Narrow"/>
      <family val="2"/>
    </font>
    <font>
      <i/>
      <sz val="11"/>
      <color theme="1"/>
      <name val="Arial Narrow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3" xfId="0" applyBorder="1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justify" vertical="center"/>
    </xf>
    <xf numFmtId="0" fontId="1" fillId="0" borderId="4" xfId="0" applyFont="1" applyFill="1" applyBorder="1" applyAlignment="1">
      <alignment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8" xfId="0" applyFont="1" applyFill="1" applyBorder="1" applyAlignment="1">
      <alignment horizontal="justify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justify" vertical="center"/>
    </xf>
    <xf numFmtId="0" fontId="0" fillId="4" borderId="4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1" fillId="4" borderId="4" xfId="0" applyFont="1" applyFill="1" applyBorder="1" applyAlignment="1">
      <alignment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justify" vertical="center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justify" vertical="center"/>
    </xf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369795</xdr:colOff>
      <xdr:row>4</xdr:row>
      <xdr:rowOff>22412</xdr:rowOff>
    </xdr:from>
    <xdr:to>
      <xdr:col>6</xdr:col>
      <xdr:colOff>1222586</xdr:colOff>
      <xdr:row>8</xdr:row>
      <xdr:rowOff>165287</xdr:rowOff>
    </xdr:to>
    <xdr:pic>
      <xdr:nvPicPr>
        <xdr:cNvPr id="3" name="Imagen 1" descr="logo_DADM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8095" y="1317812"/>
          <a:ext cx="1614791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369795</xdr:colOff>
      <xdr:row>7</xdr:row>
      <xdr:rowOff>22412</xdr:rowOff>
    </xdr:from>
    <xdr:to>
      <xdr:col>5</xdr:col>
      <xdr:colOff>1222586</xdr:colOff>
      <xdr:row>11</xdr:row>
      <xdr:rowOff>165287</xdr:rowOff>
    </xdr:to>
    <xdr:pic>
      <xdr:nvPicPr>
        <xdr:cNvPr id="4" name="Imagen 1" descr="logo_DADM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48266" y="1322294"/>
          <a:ext cx="1614791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369795</xdr:colOff>
      <xdr:row>0</xdr:row>
      <xdr:rowOff>22412</xdr:rowOff>
    </xdr:from>
    <xdr:to>
      <xdr:col>5</xdr:col>
      <xdr:colOff>1222586</xdr:colOff>
      <xdr:row>4</xdr:row>
      <xdr:rowOff>165287</xdr:rowOff>
    </xdr:to>
    <xdr:pic>
      <xdr:nvPicPr>
        <xdr:cNvPr id="4" name="Imagen 1" descr="logo_DADM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8095" y="1317812"/>
          <a:ext cx="1614791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G18"/>
  <sheetViews>
    <sheetView workbookViewId="0">
      <selection activeCell="E18" sqref="E18"/>
    </sheetView>
  </sheetViews>
  <sheetFormatPr baseColWidth="10" defaultRowHeight="12.75" x14ac:dyDescent="0.2"/>
  <cols>
    <col min="3" max="3" width="3.85546875" bestFit="1" customWidth="1"/>
    <col min="4" max="4" width="3.85546875" customWidth="1"/>
    <col min="5" max="5" width="119.7109375" customWidth="1"/>
    <col min="7" max="7" width="25.28515625" customWidth="1"/>
  </cols>
  <sheetData>
    <row r="4" spans="3:7" ht="13.5" thickBot="1" x14ac:dyDescent="0.25"/>
    <row r="5" spans="3:7" ht="15" x14ac:dyDescent="0.2">
      <c r="C5" s="64"/>
      <c r="D5" s="65"/>
      <c r="E5" s="17" t="s">
        <v>41</v>
      </c>
      <c r="F5" s="65"/>
      <c r="G5" s="70"/>
    </row>
    <row r="6" spans="3:7" x14ac:dyDescent="0.2">
      <c r="C6" s="66"/>
      <c r="D6" s="67"/>
      <c r="E6" s="73" t="s">
        <v>42</v>
      </c>
      <c r="F6" s="67"/>
      <c r="G6" s="71"/>
    </row>
    <row r="7" spans="3:7" x14ac:dyDescent="0.2">
      <c r="C7" s="66"/>
      <c r="D7" s="67"/>
      <c r="E7" s="73"/>
      <c r="F7" s="67"/>
      <c r="G7" s="71"/>
    </row>
    <row r="8" spans="3:7" x14ac:dyDescent="0.2">
      <c r="C8" s="66"/>
      <c r="D8" s="67"/>
      <c r="E8" s="73"/>
      <c r="F8" s="67"/>
      <c r="G8" s="71"/>
    </row>
    <row r="9" spans="3:7" ht="13.5" thickBot="1" x14ac:dyDescent="0.25">
      <c r="C9" s="68"/>
      <c r="D9" s="69"/>
      <c r="E9" s="74"/>
      <c r="F9" s="69"/>
      <c r="G9" s="72"/>
    </row>
    <row r="10" spans="3:7" ht="15" x14ac:dyDescent="0.2">
      <c r="C10" s="75" t="s">
        <v>33</v>
      </c>
      <c r="D10" s="76"/>
      <c r="E10" s="76"/>
      <c r="F10" s="76"/>
      <c r="G10" s="77"/>
    </row>
    <row r="11" spans="3:7" ht="15" x14ac:dyDescent="0.2">
      <c r="C11" s="23" t="s">
        <v>22</v>
      </c>
      <c r="D11" s="24" t="s">
        <v>23</v>
      </c>
      <c r="E11" s="24" t="s">
        <v>24</v>
      </c>
      <c r="F11" s="25" t="s">
        <v>43</v>
      </c>
      <c r="G11" s="26" t="s">
        <v>44</v>
      </c>
    </row>
    <row r="12" spans="3:7" ht="15" x14ac:dyDescent="0.2">
      <c r="C12" s="23"/>
      <c r="D12" s="24"/>
      <c r="E12" s="27" t="s">
        <v>3</v>
      </c>
      <c r="F12" s="28" t="str">
        <f>+IF(D12="X","Cumple",IF(C12="x","No Cumple"," "))</f>
        <v xml:space="preserve"> </v>
      </c>
      <c r="G12" s="29" t="str">
        <f>+IF(F12="Cumple","Diligenciado",IF(F12="No Cumple","Falta la documentación"," "))</f>
        <v xml:space="preserve"> </v>
      </c>
    </row>
    <row r="13" spans="3:7" ht="15" x14ac:dyDescent="0.2">
      <c r="C13" s="23"/>
      <c r="D13" s="24"/>
      <c r="E13" s="27" t="s">
        <v>4</v>
      </c>
      <c r="F13" s="28" t="str">
        <f t="shared" ref="F13:F18" si="0">+IF(D13="X","Cumple",IF(C13="x","No Cumple"," "))</f>
        <v xml:space="preserve"> </v>
      </c>
      <c r="G13" s="29" t="str">
        <f t="shared" ref="G13:G18" si="1">+IF(F13="Cumple","Diligenciado",IF(F13="No Cumple","Falta la documentación"," "))</f>
        <v xml:space="preserve"> </v>
      </c>
    </row>
    <row r="14" spans="3:7" ht="30" x14ac:dyDescent="0.2">
      <c r="C14" s="23"/>
      <c r="D14" s="24"/>
      <c r="E14" s="27" t="s">
        <v>0</v>
      </c>
      <c r="F14" s="28" t="str">
        <f t="shared" si="0"/>
        <v xml:space="preserve"> </v>
      </c>
      <c r="G14" s="29" t="str">
        <f t="shared" si="1"/>
        <v xml:space="preserve"> </v>
      </c>
    </row>
    <row r="15" spans="3:7" ht="15" x14ac:dyDescent="0.2">
      <c r="C15" s="23"/>
      <c r="D15" s="24"/>
      <c r="E15" s="27" t="s">
        <v>5</v>
      </c>
      <c r="F15" s="28" t="str">
        <f t="shared" si="0"/>
        <v xml:space="preserve"> </v>
      </c>
      <c r="G15" s="29" t="str">
        <f t="shared" si="1"/>
        <v xml:space="preserve"> </v>
      </c>
    </row>
    <row r="16" spans="3:7" ht="30" x14ac:dyDescent="0.25">
      <c r="C16" s="23"/>
      <c r="D16" s="24"/>
      <c r="E16" s="30" t="s">
        <v>39</v>
      </c>
      <c r="F16" s="28" t="str">
        <f t="shared" si="0"/>
        <v xml:space="preserve"> </v>
      </c>
      <c r="G16" s="29" t="str">
        <f t="shared" si="1"/>
        <v xml:space="preserve"> </v>
      </c>
    </row>
    <row r="17" spans="3:7" ht="30" x14ac:dyDescent="0.2">
      <c r="C17" s="23"/>
      <c r="D17" s="24"/>
      <c r="E17" s="31" t="s">
        <v>6</v>
      </c>
      <c r="F17" s="28" t="str">
        <f t="shared" si="0"/>
        <v xml:space="preserve"> </v>
      </c>
      <c r="G17" s="29" t="str">
        <f t="shared" si="1"/>
        <v xml:space="preserve"> </v>
      </c>
    </row>
    <row r="18" spans="3:7" ht="15.75" thickBot="1" x14ac:dyDescent="0.25">
      <c r="C18" s="33"/>
      <c r="D18" s="34"/>
      <c r="E18" s="35" t="s">
        <v>38</v>
      </c>
      <c r="F18" s="36" t="str">
        <f t="shared" si="0"/>
        <v xml:space="preserve"> </v>
      </c>
      <c r="G18" s="37" t="str">
        <f t="shared" si="1"/>
        <v xml:space="preserve"> </v>
      </c>
    </row>
  </sheetData>
  <mergeCells count="4">
    <mergeCell ref="C5:D9"/>
    <mergeCell ref="F5:G9"/>
    <mergeCell ref="E6:E9"/>
    <mergeCell ref="C10:G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IV3"/>
  <sheetViews>
    <sheetView workbookViewId="0">
      <selection activeCell="FW2" sqref="FW2"/>
    </sheetView>
  </sheetViews>
  <sheetFormatPr baseColWidth="10" defaultRowHeight="12.75" x14ac:dyDescent="0.2"/>
  <sheetData>
    <row r="1" spans="1:256" x14ac:dyDescent="0.2">
      <c r="A1" t="e">
        <f>IF(#REF!,"AAAAAH3w/wA=",0)</f>
        <v>#REF!</v>
      </c>
      <c r="B1" t="e">
        <f>AND(#REF!,"AAAAAH3w/wE=")</f>
        <v>#REF!</v>
      </c>
      <c r="C1" t="e">
        <f>AND(#REF!,"AAAAAH3w/wI=")</f>
        <v>#REF!</v>
      </c>
      <c r="D1" t="e">
        <f>AND(#REF!,"AAAAAH3w/wM=")</f>
        <v>#REF!</v>
      </c>
      <c r="E1" t="e">
        <f>IF(#REF!,"AAAAAH3w/wQ=",0)</f>
        <v>#REF!</v>
      </c>
      <c r="F1" t="e">
        <f>AND(#REF!,"AAAAAH3w/wU=")</f>
        <v>#REF!</v>
      </c>
      <c r="G1" t="e">
        <f>AND(#REF!,"AAAAAH3w/wY=")</f>
        <v>#REF!</v>
      </c>
      <c r="H1" t="e">
        <f>AND(#REF!,"AAAAAH3w/wc=")</f>
        <v>#REF!</v>
      </c>
      <c r="I1" t="e">
        <f>IF(#REF!,"AAAAAH3w/wg=",0)</f>
        <v>#REF!</v>
      </c>
      <c r="J1" t="e">
        <f>AND(#REF!,"AAAAAH3w/wk=")</f>
        <v>#REF!</v>
      </c>
      <c r="K1" t="e">
        <f>AND(#REF!,"AAAAAH3w/wo=")</f>
        <v>#REF!</v>
      </c>
      <c r="L1" t="e">
        <f>AND(#REF!,"AAAAAH3w/ws=")</f>
        <v>#REF!</v>
      </c>
      <c r="M1" t="e">
        <f>IF(#REF!,"AAAAAH3w/ww=",0)</f>
        <v>#REF!</v>
      </c>
      <c r="N1" t="e">
        <f>AND(#REF!,"AAAAAH3w/w0=")</f>
        <v>#REF!</v>
      </c>
      <c r="O1" t="e">
        <f>AND(#REF!,"AAAAAH3w/w4=")</f>
        <v>#REF!</v>
      </c>
      <c r="P1" t="e">
        <f>AND(#REF!,"AAAAAH3w/w8=")</f>
        <v>#REF!</v>
      </c>
      <c r="Q1" t="e">
        <f>IF(#REF!,"AAAAAH3w/xA=",0)</f>
        <v>#REF!</v>
      </c>
      <c r="R1" t="e">
        <f>AND(#REF!,"AAAAAH3w/xE=")</f>
        <v>#REF!</v>
      </c>
      <c r="S1" t="e">
        <f>AND(#REF!,"AAAAAH3w/xI=")</f>
        <v>#REF!</v>
      </c>
      <c r="T1" t="e">
        <f>AND(#REF!,"AAAAAH3w/xM=")</f>
        <v>#REF!</v>
      </c>
      <c r="U1" t="e">
        <f>IF(#REF!,"AAAAAH3w/xQ=",0)</f>
        <v>#REF!</v>
      </c>
      <c r="V1" t="e">
        <f>AND(#REF!,"AAAAAH3w/xU=")</f>
        <v>#REF!</v>
      </c>
      <c r="W1" t="e">
        <f>AND(#REF!,"AAAAAH3w/xY=")</f>
        <v>#REF!</v>
      </c>
      <c r="X1" t="e">
        <f>AND(#REF!,"AAAAAH3w/xc=")</f>
        <v>#REF!</v>
      </c>
      <c r="Y1" t="e">
        <f>IF(#REF!,"AAAAAH3w/xg=",0)</f>
        <v>#REF!</v>
      </c>
      <c r="Z1" t="e">
        <f>AND(#REF!,"AAAAAH3w/xk=")</f>
        <v>#REF!</v>
      </c>
      <c r="AA1" t="e">
        <f>AND(#REF!,"AAAAAH3w/xo=")</f>
        <v>#REF!</v>
      </c>
      <c r="AB1" t="e">
        <f>AND(#REF!,"AAAAAH3w/xs=")</f>
        <v>#REF!</v>
      </c>
      <c r="AC1" t="e">
        <f>IF(#REF!,"AAAAAH3w/xw=",0)</f>
        <v>#REF!</v>
      </c>
      <c r="AD1" t="e">
        <f>AND(#REF!,"AAAAAH3w/x0=")</f>
        <v>#REF!</v>
      </c>
      <c r="AE1" t="e">
        <f>AND(#REF!,"AAAAAH3w/x4=")</f>
        <v>#REF!</v>
      </c>
      <c r="AF1" t="e">
        <f>AND(#REF!,"AAAAAH3w/x8=")</f>
        <v>#REF!</v>
      </c>
      <c r="AG1" t="e">
        <f>IF(#REF!,"AAAAAH3w/yA=",0)</f>
        <v>#REF!</v>
      </c>
      <c r="AH1" t="e">
        <f>AND(#REF!,"AAAAAH3w/yE=")</f>
        <v>#REF!</v>
      </c>
      <c r="AI1" t="e">
        <f>AND(#REF!,"AAAAAH3w/yI=")</f>
        <v>#REF!</v>
      </c>
      <c r="AJ1" t="e">
        <f>AND(#REF!,"AAAAAH3w/yM=")</f>
        <v>#REF!</v>
      </c>
      <c r="AK1" t="e">
        <f>IF(#REF!,"AAAAAH3w/yQ=",0)</f>
        <v>#REF!</v>
      </c>
      <c r="AL1" t="e">
        <f>AND(#REF!,"AAAAAH3w/yU=")</f>
        <v>#REF!</v>
      </c>
      <c r="AM1" t="e">
        <f>AND(#REF!,"AAAAAH3w/yY=")</f>
        <v>#REF!</v>
      </c>
      <c r="AN1" t="e">
        <f>AND(#REF!,"AAAAAH3w/yc=")</f>
        <v>#REF!</v>
      </c>
      <c r="AO1" t="e">
        <f>IF(#REF!,"AAAAAH3w/yg=",0)</f>
        <v>#REF!</v>
      </c>
      <c r="AP1" t="e">
        <f>AND(#REF!,"AAAAAH3w/yk=")</f>
        <v>#REF!</v>
      </c>
      <c r="AQ1" t="e">
        <f>AND(#REF!,"AAAAAH3w/yo=")</f>
        <v>#REF!</v>
      </c>
      <c r="AR1" t="e">
        <f>AND(#REF!,"AAAAAH3w/ys=")</f>
        <v>#REF!</v>
      </c>
      <c r="AS1" t="e">
        <f>IF(#REF!,"AAAAAH3w/yw=",0)</f>
        <v>#REF!</v>
      </c>
      <c r="AT1" t="e">
        <f>AND(#REF!,"AAAAAH3w/y0=")</f>
        <v>#REF!</v>
      </c>
      <c r="AU1" t="e">
        <f>AND(#REF!,"AAAAAH3w/y4=")</f>
        <v>#REF!</v>
      </c>
      <c r="AV1" t="e">
        <f>AND(#REF!,"AAAAAH3w/y8=")</f>
        <v>#REF!</v>
      </c>
      <c r="AW1" t="e">
        <f>IF(#REF!,"AAAAAH3w/zA=",0)</f>
        <v>#REF!</v>
      </c>
      <c r="AX1" t="e">
        <f>AND(#REF!,"AAAAAH3w/zE=")</f>
        <v>#REF!</v>
      </c>
      <c r="AY1" t="e">
        <f>AND(#REF!,"AAAAAH3w/zI=")</f>
        <v>#REF!</v>
      </c>
      <c r="AZ1" t="e">
        <f>AND(#REF!,"AAAAAH3w/zM=")</f>
        <v>#REF!</v>
      </c>
      <c r="BA1" t="e">
        <f>IF(#REF!,"AAAAAH3w/zQ=",0)</f>
        <v>#REF!</v>
      </c>
      <c r="BB1" t="e">
        <f>AND(#REF!,"AAAAAH3w/zU=")</f>
        <v>#REF!</v>
      </c>
      <c r="BC1" t="e">
        <f>AND(#REF!,"AAAAAH3w/zY=")</f>
        <v>#REF!</v>
      </c>
      <c r="BD1" t="e">
        <f>AND(#REF!,"AAAAAH3w/zc=")</f>
        <v>#REF!</v>
      </c>
      <c r="BE1" t="e">
        <f>IF(#REF!,"AAAAAH3w/zg=",0)</f>
        <v>#REF!</v>
      </c>
      <c r="BF1" t="e">
        <f>AND(#REF!,"AAAAAH3w/zk=")</f>
        <v>#REF!</v>
      </c>
      <c r="BG1" t="e">
        <f>AND(#REF!,"AAAAAH3w/zo=")</f>
        <v>#REF!</v>
      </c>
      <c r="BH1" t="e">
        <f>AND(#REF!,"AAAAAH3w/zs=")</f>
        <v>#REF!</v>
      </c>
      <c r="BI1" t="e">
        <f>IF(#REF!,"AAAAAH3w/zw=",0)</f>
        <v>#REF!</v>
      </c>
      <c r="BJ1" t="e">
        <f>AND(#REF!,"AAAAAH3w/z0=")</f>
        <v>#REF!</v>
      </c>
      <c r="BK1" t="e">
        <f>AND(#REF!,"AAAAAH3w/z4=")</f>
        <v>#REF!</v>
      </c>
      <c r="BL1" t="e">
        <f>AND(#REF!,"AAAAAH3w/z8=")</f>
        <v>#REF!</v>
      </c>
      <c r="BM1" t="e">
        <f>IF(#REF!,"AAAAAH3w/0A=",0)</f>
        <v>#REF!</v>
      </c>
      <c r="BN1" t="e">
        <f>AND(#REF!,"AAAAAH3w/0E=")</f>
        <v>#REF!</v>
      </c>
      <c r="BO1" t="e">
        <f>AND(#REF!,"AAAAAH3w/0I=")</f>
        <v>#REF!</v>
      </c>
      <c r="BP1" t="e">
        <f>AND(#REF!,"AAAAAH3w/0M=")</f>
        <v>#REF!</v>
      </c>
      <c r="BQ1" t="e">
        <f>IF(#REF!,"AAAAAH3w/0Q=",0)</f>
        <v>#REF!</v>
      </c>
      <c r="BR1" t="e">
        <f>AND(#REF!,"AAAAAH3w/0U=")</f>
        <v>#REF!</v>
      </c>
      <c r="BS1" t="e">
        <f>AND(#REF!,"AAAAAH3w/0Y=")</f>
        <v>#REF!</v>
      </c>
      <c r="BT1" t="e">
        <f>AND(#REF!,"AAAAAH3w/0c=")</f>
        <v>#REF!</v>
      </c>
      <c r="BU1" t="e">
        <f>IF(#REF!,"AAAAAH3w/0g=",0)</f>
        <v>#REF!</v>
      </c>
      <c r="BV1" t="e">
        <f>AND(#REF!,"AAAAAH3w/0k=")</f>
        <v>#REF!</v>
      </c>
      <c r="BW1" t="e">
        <f>AND(#REF!,"AAAAAH3w/0o=")</f>
        <v>#REF!</v>
      </c>
      <c r="BX1" t="e">
        <f>AND(#REF!,"AAAAAH3w/0s=")</f>
        <v>#REF!</v>
      </c>
      <c r="BY1" t="e">
        <f>IF(#REF!,"AAAAAH3w/0w=",0)</f>
        <v>#REF!</v>
      </c>
      <c r="BZ1" t="e">
        <f>AND(#REF!,"AAAAAH3w/00=")</f>
        <v>#REF!</v>
      </c>
      <c r="CA1" t="e">
        <f>AND(#REF!,"AAAAAH3w/04=")</f>
        <v>#REF!</v>
      </c>
      <c r="CB1" t="e">
        <f>AND(#REF!,"AAAAAH3w/08=")</f>
        <v>#REF!</v>
      </c>
      <c r="CC1" t="e">
        <f>IF(#REF!,"AAAAAH3w/1A=",0)</f>
        <v>#REF!</v>
      </c>
      <c r="CD1" t="e">
        <f>AND(#REF!,"AAAAAH3w/1E=")</f>
        <v>#REF!</v>
      </c>
      <c r="CE1" t="e">
        <f>AND(#REF!,"AAAAAH3w/1I=")</f>
        <v>#REF!</v>
      </c>
      <c r="CF1" t="e">
        <f>AND(#REF!,"AAAAAH3w/1M=")</f>
        <v>#REF!</v>
      </c>
      <c r="CG1" t="e">
        <f>IF(#REF!,"AAAAAH3w/1Q=",0)</f>
        <v>#REF!</v>
      </c>
      <c r="CH1" t="e">
        <f>AND(#REF!,"AAAAAH3w/1U=")</f>
        <v>#REF!</v>
      </c>
      <c r="CI1" t="e">
        <f>AND(#REF!,"AAAAAH3w/1Y=")</f>
        <v>#REF!</v>
      </c>
      <c r="CJ1" t="e">
        <f>AND(#REF!,"AAAAAH3w/1c=")</f>
        <v>#REF!</v>
      </c>
      <c r="CK1" t="e">
        <f>IF(#REF!,"AAAAAH3w/1g=",0)</f>
        <v>#REF!</v>
      </c>
      <c r="CL1" t="e">
        <f>AND(#REF!,"AAAAAH3w/1k=")</f>
        <v>#REF!</v>
      </c>
      <c r="CM1" t="e">
        <f>AND(#REF!,"AAAAAH3w/1o=")</f>
        <v>#REF!</v>
      </c>
      <c r="CN1" t="e">
        <f>AND(#REF!,"AAAAAH3w/1s=")</f>
        <v>#REF!</v>
      </c>
      <c r="CO1" t="e">
        <f>IF(#REF!,"AAAAAH3w/1w=",0)</f>
        <v>#REF!</v>
      </c>
      <c r="CP1" t="e">
        <f>AND(#REF!,"AAAAAH3w/10=")</f>
        <v>#REF!</v>
      </c>
      <c r="CQ1" t="e">
        <f>AND(#REF!,"AAAAAH3w/14=")</f>
        <v>#REF!</v>
      </c>
      <c r="CR1" t="e">
        <f>AND(#REF!,"AAAAAH3w/18=")</f>
        <v>#REF!</v>
      </c>
      <c r="CS1" t="e">
        <f>IF(#REF!,"AAAAAH3w/2A=",0)</f>
        <v>#REF!</v>
      </c>
      <c r="CT1" t="e">
        <f>AND(#REF!,"AAAAAH3w/2E=")</f>
        <v>#REF!</v>
      </c>
      <c r="CU1" t="e">
        <f>AND(#REF!,"AAAAAH3w/2I=")</f>
        <v>#REF!</v>
      </c>
      <c r="CV1" t="e">
        <f>AND(#REF!,"AAAAAH3w/2M=")</f>
        <v>#REF!</v>
      </c>
      <c r="CW1" t="e">
        <f>IF(#REF!,"AAAAAH3w/2Q=",0)</f>
        <v>#REF!</v>
      </c>
      <c r="CX1" t="e">
        <f>AND(#REF!,"AAAAAH3w/2U=")</f>
        <v>#REF!</v>
      </c>
      <c r="CY1" t="e">
        <f>AND(#REF!,"AAAAAH3w/2Y=")</f>
        <v>#REF!</v>
      </c>
      <c r="CZ1" t="e">
        <f>AND(#REF!,"AAAAAH3w/2c=")</f>
        <v>#REF!</v>
      </c>
      <c r="DA1" t="e">
        <f>IF(#REF!,"AAAAAH3w/2g=",0)</f>
        <v>#REF!</v>
      </c>
      <c r="DB1" t="e">
        <f>AND(#REF!,"AAAAAH3w/2k=")</f>
        <v>#REF!</v>
      </c>
      <c r="DC1" t="e">
        <f>AND(#REF!,"AAAAAH3w/2o=")</f>
        <v>#REF!</v>
      </c>
      <c r="DD1" t="e">
        <f>AND(#REF!,"AAAAAH3w/2s=")</f>
        <v>#REF!</v>
      </c>
      <c r="DE1" t="e">
        <f>IF(#REF!,"AAAAAH3w/2w=",0)</f>
        <v>#REF!</v>
      </c>
      <c r="DF1" t="e">
        <f>AND(#REF!,"AAAAAH3w/20=")</f>
        <v>#REF!</v>
      </c>
      <c r="DG1" t="e">
        <f>AND(#REF!,"AAAAAH3w/24=")</f>
        <v>#REF!</v>
      </c>
      <c r="DH1" t="e">
        <f>AND(#REF!,"AAAAAH3w/28=")</f>
        <v>#REF!</v>
      </c>
      <c r="DI1" t="e">
        <f>IF(#REF!,"AAAAAH3w/3A=",0)</f>
        <v>#REF!</v>
      </c>
      <c r="DJ1" t="e">
        <f>AND(#REF!,"AAAAAH3w/3E=")</f>
        <v>#REF!</v>
      </c>
      <c r="DK1" t="e">
        <f>AND(#REF!,"AAAAAH3w/3I=")</f>
        <v>#REF!</v>
      </c>
      <c r="DL1" t="e">
        <f>AND(#REF!,"AAAAAH3w/3M=")</f>
        <v>#REF!</v>
      </c>
      <c r="DM1" t="e">
        <f>IF(#REF!,"AAAAAH3w/3Q=",0)</f>
        <v>#REF!</v>
      </c>
      <c r="DN1" t="e">
        <f>AND(#REF!,"AAAAAH3w/3U=")</f>
        <v>#REF!</v>
      </c>
      <c r="DO1" t="e">
        <f>AND(#REF!,"AAAAAH3w/3Y=")</f>
        <v>#REF!</v>
      </c>
      <c r="DP1" t="e">
        <f>AND(#REF!,"AAAAAH3w/3c=")</f>
        <v>#REF!</v>
      </c>
      <c r="DQ1" t="e">
        <f>IF(#REF!,"AAAAAH3w/3g=",0)</f>
        <v>#REF!</v>
      </c>
      <c r="DR1" t="e">
        <f>AND(#REF!,"AAAAAH3w/3k=")</f>
        <v>#REF!</v>
      </c>
      <c r="DS1" t="e">
        <f>AND(#REF!,"AAAAAH3w/3o=")</f>
        <v>#REF!</v>
      </c>
      <c r="DT1" t="e">
        <f>AND(#REF!,"AAAAAH3w/3s=")</f>
        <v>#REF!</v>
      </c>
      <c r="DU1" t="e">
        <f>IF(#REF!,"AAAAAH3w/3w=",0)</f>
        <v>#REF!</v>
      </c>
      <c r="DV1" t="e">
        <f>AND(#REF!,"AAAAAH3w/30=")</f>
        <v>#REF!</v>
      </c>
      <c r="DW1" t="e">
        <f>AND(#REF!,"AAAAAH3w/34=")</f>
        <v>#REF!</v>
      </c>
      <c r="DX1" t="e">
        <f>AND(#REF!,"AAAAAH3w/38=")</f>
        <v>#REF!</v>
      </c>
      <c r="DY1" t="e">
        <f>IF(#REF!,"AAAAAH3w/4A=",0)</f>
        <v>#REF!</v>
      </c>
      <c r="DZ1" t="e">
        <f>AND(#REF!,"AAAAAH3w/4E=")</f>
        <v>#REF!</v>
      </c>
      <c r="EA1" t="e">
        <f>AND(#REF!,"AAAAAH3w/4I=")</f>
        <v>#REF!</v>
      </c>
      <c r="EB1" t="e">
        <f>AND(#REF!,"AAAAAH3w/4M=")</f>
        <v>#REF!</v>
      </c>
      <c r="EC1" t="e">
        <f>IF(#REF!,"AAAAAH3w/4Q=",0)</f>
        <v>#REF!</v>
      </c>
      <c r="ED1" t="e">
        <f>AND(#REF!,"AAAAAH3w/4U=")</f>
        <v>#REF!</v>
      </c>
      <c r="EE1" t="e">
        <f>AND(#REF!,"AAAAAH3w/4Y=")</f>
        <v>#REF!</v>
      </c>
      <c r="EF1" t="e">
        <f>AND(#REF!,"AAAAAH3w/4c=")</f>
        <v>#REF!</v>
      </c>
      <c r="EG1" t="e">
        <f>IF(#REF!,"AAAAAH3w/4g=",0)</f>
        <v>#REF!</v>
      </c>
      <c r="EH1" t="e">
        <f>AND(#REF!,"AAAAAH3w/4k=")</f>
        <v>#REF!</v>
      </c>
      <c r="EI1" t="e">
        <f>AND(#REF!,"AAAAAH3w/4o=")</f>
        <v>#REF!</v>
      </c>
      <c r="EJ1" t="e">
        <f>AND(#REF!,"AAAAAH3w/4s=")</f>
        <v>#REF!</v>
      </c>
      <c r="EK1" t="e">
        <f>IF(#REF!,"AAAAAH3w/4w=",0)</f>
        <v>#REF!</v>
      </c>
      <c r="EL1" t="e">
        <f>AND(#REF!,"AAAAAH3w/40=")</f>
        <v>#REF!</v>
      </c>
      <c r="EM1" t="e">
        <f>AND(#REF!,"AAAAAH3w/44=")</f>
        <v>#REF!</v>
      </c>
      <c r="EN1" t="e">
        <f>AND(#REF!,"AAAAAH3w/48=")</f>
        <v>#REF!</v>
      </c>
      <c r="EO1" t="e">
        <f>IF(#REF!,"AAAAAH3w/5A=",0)</f>
        <v>#REF!</v>
      </c>
      <c r="EP1" t="e">
        <f>AND(#REF!,"AAAAAH3w/5E=")</f>
        <v>#REF!</v>
      </c>
      <c r="EQ1" t="e">
        <f>AND(#REF!,"AAAAAH3w/5I=")</f>
        <v>#REF!</v>
      </c>
      <c r="ER1" t="e">
        <f>AND(#REF!,"AAAAAH3w/5M=")</f>
        <v>#REF!</v>
      </c>
      <c r="ES1" t="e">
        <f>IF(#REF!,"AAAAAH3w/5Q=",0)</f>
        <v>#REF!</v>
      </c>
      <c r="ET1" t="e">
        <f>AND(#REF!,"AAAAAH3w/5U=")</f>
        <v>#REF!</v>
      </c>
      <c r="EU1" t="e">
        <f>AND(#REF!,"AAAAAH3w/5Y=")</f>
        <v>#REF!</v>
      </c>
      <c r="EV1" t="e">
        <f>AND(#REF!,"AAAAAH3w/5c=")</f>
        <v>#REF!</v>
      </c>
      <c r="EW1" t="e">
        <f>IF(#REF!,"AAAAAH3w/5g=",0)</f>
        <v>#REF!</v>
      </c>
      <c r="EX1" t="e">
        <f>AND(#REF!,"AAAAAH3w/5k=")</f>
        <v>#REF!</v>
      </c>
      <c r="EY1" t="e">
        <f>AND(#REF!,"AAAAAH3w/5o=")</f>
        <v>#REF!</v>
      </c>
      <c r="EZ1" t="e">
        <f>AND(#REF!,"AAAAAH3w/5s=")</f>
        <v>#REF!</v>
      </c>
      <c r="FA1" t="e">
        <f>IF(#REF!,"AAAAAH3w/5w=",0)</f>
        <v>#REF!</v>
      </c>
      <c r="FB1" t="e">
        <f>AND(#REF!,"AAAAAH3w/50=")</f>
        <v>#REF!</v>
      </c>
      <c r="FC1" t="e">
        <f>AND(#REF!,"AAAAAH3w/54=")</f>
        <v>#REF!</v>
      </c>
      <c r="FD1" t="e">
        <f>AND(#REF!,"AAAAAH3w/58=")</f>
        <v>#REF!</v>
      </c>
      <c r="FE1" t="e">
        <f>IF(#REF!,"AAAAAH3w/6A=",0)</f>
        <v>#REF!</v>
      </c>
      <c r="FF1" t="e">
        <f>AND(#REF!,"AAAAAH3w/6E=")</f>
        <v>#REF!</v>
      </c>
      <c r="FG1" t="e">
        <f>AND(#REF!,"AAAAAH3w/6I=")</f>
        <v>#REF!</v>
      </c>
      <c r="FH1" t="e">
        <f>AND(#REF!,"AAAAAH3w/6M=")</f>
        <v>#REF!</v>
      </c>
      <c r="FI1" t="e">
        <f>IF(#REF!,"AAAAAH3w/6Q=",0)</f>
        <v>#REF!</v>
      </c>
      <c r="FJ1" t="e">
        <f>AND(#REF!,"AAAAAH3w/6U=")</f>
        <v>#REF!</v>
      </c>
      <c r="FK1" t="e">
        <f>AND(#REF!,"AAAAAH3w/6Y=")</f>
        <v>#REF!</v>
      </c>
      <c r="FL1" t="e">
        <f>AND(#REF!,"AAAAAH3w/6c=")</f>
        <v>#REF!</v>
      </c>
      <c r="FM1" t="e">
        <f>IF(#REF!,"AAAAAH3w/6g=",0)</f>
        <v>#REF!</v>
      </c>
      <c r="FN1" t="e">
        <f>AND(#REF!,"AAAAAH3w/6k=")</f>
        <v>#REF!</v>
      </c>
      <c r="FO1" t="e">
        <f>AND(#REF!,"AAAAAH3w/6o=")</f>
        <v>#REF!</v>
      </c>
      <c r="FP1" t="e">
        <f>AND(#REF!,"AAAAAH3w/6s=")</f>
        <v>#REF!</v>
      </c>
      <c r="FQ1" t="e">
        <f>IF(#REF!,"AAAAAH3w/6w=",0)</f>
        <v>#REF!</v>
      </c>
      <c r="FR1" t="e">
        <f>AND(#REF!,"AAAAAH3w/60=")</f>
        <v>#REF!</v>
      </c>
      <c r="FS1" t="e">
        <f>AND(#REF!,"AAAAAH3w/64=")</f>
        <v>#REF!</v>
      </c>
      <c r="FT1" t="e">
        <f>AND(#REF!,"AAAAAH3w/68=")</f>
        <v>#REF!</v>
      </c>
      <c r="FU1" t="e">
        <f>IF(#REF!,"AAAAAH3w/7A=",0)</f>
        <v>#REF!</v>
      </c>
      <c r="FV1" t="e">
        <f>AND(#REF!,"AAAAAH3w/7E=")</f>
        <v>#REF!</v>
      </c>
      <c r="FW1" t="e">
        <f>AND(#REF!,"AAAAAH3w/7I=")</f>
        <v>#REF!</v>
      </c>
      <c r="FX1" t="e">
        <f>AND(#REF!,"AAAAAH3w/7M=")</f>
        <v>#REF!</v>
      </c>
      <c r="FY1" t="e">
        <f>IF(#REF!,"AAAAAH3w/7Q=",0)</f>
        <v>#REF!</v>
      </c>
      <c r="FZ1" t="e">
        <f>AND(#REF!,"AAAAAH3w/7U=")</f>
        <v>#REF!</v>
      </c>
      <c r="GA1" t="e">
        <f>AND(#REF!,"AAAAAH3w/7Y=")</f>
        <v>#REF!</v>
      </c>
      <c r="GB1" t="e">
        <f>AND(#REF!,"AAAAAH3w/7c=")</f>
        <v>#REF!</v>
      </c>
      <c r="GC1" t="e">
        <f>IF(#REF!,"AAAAAH3w/7g=",0)</f>
        <v>#REF!</v>
      </c>
      <c r="GD1" t="e">
        <f>AND(#REF!,"AAAAAH3w/7k=")</f>
        <v>#REF!</v>
      </c>
      <c r="GE1" t="e">
        <f>AND(#REF!,"AAAAAH3w/7o=")</f>
        <v>#REF!</v>
      </c>
      <c r="GF1" t="e">
        <f>AND(#REF!,"AAAAAH3w/7s=")</f>
        <v>#REF!</v>
      </c>
      <c r="GG1" t="e">
        <f>IF(#REF!,"AAAAAH3w/7w=",0)</f>
        <v>#REF!</v>
      </c>
      <c r="GH1" t="e">
        <f>AND(#REF!,"AAAAAH3w/70=")</f>
        <v>#REF!</v>
      </c>
      <c r="GI1" t="e">
        <f>AND(#REF!,"AAAAAH3w/74=")</f>
        <v>#REF!</v>
      </c>
      <c r="GJ1" t="e">
        <f>AND(#REF!,"AAAAAH3w/78=")</f>
        <v>#REF!</v>
      </c>
      <c r="GK1" t="e">
        <f>IF(#REF!,"AAAAAH3w/8A=",0)</f>
        <v>#REF!</v>
      </c>
      <c r="GL1" t="e">
        <f>AND(#REF!,"AAAAAH3w/8E=")</f>
        <v>#REF!</v>
      </c>
      <c r="GM1" t="e">
        <f>AND(#REF!,"AAAAAH3w/8I=")</f>
        <v>#REF!</v>
      </c>
      <c r="GN1" t="e">
        <f>AND(#REF!,"AAAAAH3w/8M=")</f>
        <v>#REF!</v>
      </c>
      <c r="GO1" t="e">
        <f>IF(#REF!,"AAAAAH3w/8Q=",0)</f>
        <v>#REF!</v>
      </c>
      <c r="GP1" t="e">
        <f>AND(#REF!,"AAAAAH3w/8U=")</f>
        <v>#REF!</v>
      </c>
      <c r="GQ1" t="e">
        <f>AND(#REF!,"AAAAAH3w/8Y=")</f>
        <v>#REF!</v>
      </c>
      <c r="GR1" t="e">
        <f>AND(#REF!,"AAAAAH3w/8c=")</f>
        <v>#REF!</v>
      </c>
      <c r="GS1" t="e">
        <f>IF(#REF!,"AAAAAH3w/8g=",0)</f>
        <v>#REF!</v>
      </c>
      <c r="GT1" t="e">
        <f>AND(#REF!,"AAAAAH3w/8k=")</f>
        <v>#REF!</v>
      </c>
      <c r="GU1" t="e">
        <f>AND(#REF!,"AAAAAH3w/8o=")</f>
        <v>#REF!</v>
      </c>
      <c r="GV1" t="e">
        <f>AND(#REF!,"AAAAAH3w/8s=")</f>
        <v>#REF!</v>
      </c>
      <c r="GW1" t="e">
        <f>IF(#REF!,"AAAAAH3w/8w=",0)</f>
        <v>#REF!</v>
      </c>
      <c r="GX1" t="e">
        <f>AND(#REF!,"AAAAAH3w/80=")</f>
        <v>#REF!</v>
      </c>
      <c r="GY1" t="e">
        <f>AND(#REF!,"AAAAAH3w/84=")</f>
        <v>#REF!</v>
      </c>
      <c r="GZ1" t="e">
        <f>AND(#REF!,"AAAAAH3w/88=")</f>
        <v>#REF!</v>
      </c>
      <c r="HA1" t="e">
        <f>IF(#REF!,"AAAAAH3w/9A=",0)</f>
        <v>#REF!</v>
      </c>
      <c r="HB1" t="e">
        <f>AND(#REF!,"AAAAAH3w/9E=")</f>
        <v>#REF!</v>
      </c>
      <c r="HC1" t="e">
        <f>AND(#REF!,"AAAAAH3w/9I=")</f>
        <v>#REF!</v>
      </c>
      <c r="HD1" t="e">
        <f>AND(#REF!,"AAAAAH3w/9M=")</f>
        <v>#REF!</v>
      </c>
      <c r="HE1" t="e">
        <f>IF(#REF!,"AAAAAH3w/9Q=",0)</f>
        <v>#REF!</v>
      </c>
      <c r="HF1" t="e">
        <f>AND(#REF!,"AAAAAH3w/9U=")</f>
        <v>#REF!</v>
      </c>
      <c r="HG1" t="e">
        <f>AND(#REF!,"AAAAAH3w/9Y=")</f>
        <v>#REF!</v>
      </c>
      <c r="HH1" t="e">
        <f>AND(#REF!,"AAAAAH3w/9c=")</f>
        <v>#REF!</v>
      </c>
      <c r="HI1" t="e">
        <f>IF(#REF!,"AAAAAH3w/9g=",0)</f>
        <v>#REF!</v>
      </c>
      <c r="HJ1" t="e">
        <f>AND(#REF!,"AAAAAH3w/9k=")</f>
        <v>#REF!</v>
      </c>
      <c r="HK1" t="e">
        <f>AND(#REF!,"AAAAAH3w/9o=")</f>
        <v>#REF!</v>
      </c>
      <c r="HL1" t="e">
        <f>AND(#REF!,"AAAAAH3w/9s=")</f>
        <v>#REF!</v>
      </c>
      <c r="HM1" t="e">
        <f>IF(#REF!,"AAAAAH3w/9w=",0)</f>
        <v>#REF!</v>
      </c>
      <c r="HN1" t="e">
        <f>AND(#REF!,"AAAAAH3w/90=")</f>
        <v>#REF!</v>
      </c>
      <c r="HO1" t="e">
        <f>AND(#REF!,"AAAAAH3w/94=")</f>
        <v>#REF!</v>
      </c>
      <c r="HP1" t="e">
        <f>AND(#REF!,"AAAAAH3w/98=")</f>
        <v>#REF!</v>
      </c>
      <c r="HQ1" t="e">
        <f>IF(#REF!,"AAAAAH3w/+A=",0)</f>
        <v>#REF!</v>
      </c>
      <c r="HR1" t="e">
        <f>AND(#REF!,"AAAAAH3w/+E=")</f>
        <v>#REF!</v>
      </c>
      <c r="HS1" t="e">
        <f>AND(#REF!,"AAAAAH3w/+I=")</f>
        <v>#REF!</v>
      </c>
      <c r="HT1" t="e">
        <f>AND(#REF!,"AAAAAH3w/+M=")</f>
        <v>#REF!</v>
      </c>
      <c r="HU1" t="e">
        <f>IF(#REF!,"AAAAAH3w/+Q=",0)</f>
        <v>#REF!</v>
      </c>
      <c r="HV1" t="e">
        <f>AND(#REF!,"AAAAAH3w/+U=")</f>
        <v>#REF!</v>
      </c>
      <c r="HW1" t="e">
        <f>AND(#REF!,"AAAAAH3w/+Y=")</f>
        <v>#REF!</v>
      </c>
      <c r="HX1" t="e">
        <f>AND(#REF!,"AAAAAH3w/+c=")</f>
        <v>#REF!</v>
      </c>
      <c r="HY1" t="e">
        <f>IF(#REF!,"AAAAAH3w/+g=",0)</f>
        <v>#REF!</v>
      </c>
      <c r="HZ1" t="e">
        <f>AND(#REF!,"AAAAAH3w/+k=")</f>
        <v>#REF!</v>
      </c>
      <c r="IA1" t="e">
        <f>AND(#REF!,"AAAAAH3w/+o=")</f>
        <v>#REF!</v>
      </c>
      <c r="IB1" t="e">
        <f>AND(#REF!,"AAAAAH3w/+s=")</f>
        <v>#REF!</v>
      </c>
      <c r="IC1" t="e">
        <f>IF(#REF!,"AAAAAH3w/+w=",0)</f>
        <v>#REF!</v>
      </c>
      <c r="ID1" t="e">
        <f>AND(#REF!,"AAAAAH3w/+0=")</f>
        <v>#REF!</v>
      </c>
      <c r="IE1" t="e">
        <f>AND(#REF!,"AAAAAH3w/+4=")</f>
        <v>#REF!</v>
      </c>
      <c r="IF1" t="e">
        <f>AND(#REF!,"AAAAAH3w/+8=")</f>
        <v>#REF!</v>
      </c>
      <c r="IG1" t="e">
        <f>IF(#REF!,"AAAAAH3w//A=",0)</f>
        <v>#REF!</v>
      </c>
      <c r="IH1" t="e">
        <f>AND(#REF!,"AAAAAH3w//E=")</f>
        <v>#REF!</v>
      </c>
      <c r="II1" t="e">
        <f>AND(#REF!,"AAAAAH3w//I=")</f>
        <v>#REF!</v>
      </c>
      <c r="IJ1" t="e">
        <f>AND(#REF!,"AAAAAH3w//M=")</f>
        <v>#REF!</v>
      </c>
      <c r="IK1" t="e">
        <f>IF(#REF!,"AAAAAH3w//Q=",0)</f>
        <v>#REF!</v>
      </c>
      <c r="IL1" t="e">
        <f>AND(#REF!,"AAAAAH3w//U=")</f>
        <v>#REF!</v>
      </c>
      <c r="IM1" t="e">
        <f>AND(#REF!,"AAAAAH3w//Y=")</f>
        <v>#REF!</v>
      </c>
      <c r="IN1" t="e">
        <f>AND(#REF!,"AAAAAH3w//c=")</f>
        <v>#REF!</v>
      </c>
      <c r="IO1" t="e">
        <f>IF(#REF!,"AAAAAH3w//g=",0)</f>
        <v>#REF!</v>
      </c>
      <c r="IP1" t="e">
        <f>AND(#REF!,"AAAAAH3w//k=")</f>
        <v>#REF!</v>
      </c>
      <c r="IQ1" t="e">
        <f>AND(#REF!,"AAAAAH3w//o=")</f>
        <v>#REF!</v>
      </c>
      <c r="IR1" t="e">
        <f>AND(#REF!,"AAAAAH3w//s=")</f>
        <v>#REF!</v>
      </c>
      <c r="IS1" t="e">
        <f>IF(#REF!,"AAAAAH3w//w=",0)</f>
        <v>#REF!</v>
      </c>
      <c r="IT1" t="e">
        <f>AND(#REF!,"AAAAAH3w//0=")</f>
        <v>#REF!</v>
      </c>
      <c r="IU1" t="e">
        <f>AND(#REF!,"AAAAAH3w//4=")</f>
        <v>#REF!</v>
      </c>
      <c r="IV1" t="e">
        <f>AND(#REF!,"AAAAAH3w//8=")</f>
        <v>#REF!</v>
      </c>
    </row>
    <row r="2" spans="1:256" x14ac:dyDescent="0.2">
      <c r="A2" t="e">
        <f>IF(#REF!,"AAAAAHDX7wA=",0)</f>
        <v>#REF!</v>
      </c>
      <c r="B2" t="e">
        <f>AND(#REF!,"AAAAAHDX7wE=")</f>
        <v>#REF!</v>
      </c>
      <c r="C2" t="e">
        <f>AND(#REF!,"AAAAAHDX7wI=")</f>
        <v>#REF!</v>
      </c>
      <c r="D2" t="e">
        <f>AND(#REF!,"AAAAAHDX7wM=")</f>
        <v>#REF!</v>
      </c>
      <c r="E2" t="e">
        <f>IF(#REF!,"AAAAAHDX7wQ=",0)</f>
        <v>#REF!</v>
      </c>
      <c r="F2" t="e">
        <f>AND(#REF!,"AAAAAHDX7wU=")</f>
        <v>#REF!</v>
      </c>
      <c r="G2" t="e">
        <f>AND(#REF!,"AAAAAHDX7wY=")</f>
        <v>#REF!</v>
      </c>
      <c r="H2" t="e">
        <f>AND(#REF!,"AAAAAHDX7wc=")</f>
        <v>#REF!</v>
      </c>
      <c r="I2" t="e">
        <f>IF(#REF!,"AAAAAHDX7wg=",0)</f>
        <v>#REF!</v>
      </c>
      <c r="J2" t="e">
        <f>AND(#REF!,"AAAAAHDX7wk=")</f>
        <v>#REF!</v>
      </c>
      <c r="K2" t="e">
        <f>AND(#REF!,"AAAAAHDX7wo=")</f>
        <v>#REF!</v>
      </c>
      <c r="L2" t="e">
        <f>AND(#REF!,"AAAAAHDX7ws=")</f>
        <v>#REF!</v>
      </c>
      <c r="M2" t="e">
        <f>IF(#REF!,"AAAAAHDX7ww=",0)</f>
        <v>#REF!</v>
      </c>
      <c r="N2" t="e">
        <f>AND(#REF!,"AAAAAHDX7w0=")</f>
        <v>#REF!</v>
      </c>
      <c r="O2" t="e">
        <f>AND(#REF!,"AAAAAHDX7w4=")</f>
        <v>#REF!</v>
      </c>
      <c r="P2" t="e">
        <f>AND(#REF!,"AAAAAHDX7w8=")</f>
        <v>#REF!</v>
      </c>
      <c r="Q2" t="e">
        <f>IF(#REF!,"AAAAAHDX7xA=",0)</f>
        <v>#REF!</v>
      </c>
      <c r="R2" t="e">
        <f>AND(#REF!,"AAAAAHDX7xE=")</f>
        <v>#REF!</v>
      </c>
      <c r="S2" t="e">
        <f>AND(#REF!,"AAAAAHDX7xI=")</f>
        <v>#REF!</v>
      </c>
      <c r="T2" t="e">
        <f>AND(#REF!,"AAAAAHDX7xM=")</f>
        <v>#REF!</v>
      </c>
      <c r="U2" t="e">
        <f>IF(#REF!,"AAAAAHDX7xQ=",0)</f>
        <v>#REF!</v>
      </c>
      <c r="V2" t="e">
        <f>AND(#REF!,"AAAAAHDX7xU=")</f>
        <v>#REF!</v>
      </c>
      <c r="W2" t="e">
        <f>AND(#REF!,"AAAAAHDX7xY=")</f>
        <v>#REF!</v>
      </c>
      <c r="X2" t="e">
        <f>AND(#REF!,"AAAAAHDX7xc=")</f>
        <v>#REF!</v>
      </c>
      <c r="Y2" t="e">
        <f>IF(#REF!,"AAAAAHDX7xg=",0)</f>
        <v>#REF!</v>
      </c>
      <c r="Z2" t="e">
        <f>AND(#REF!,"AAAAAHDX7xk=")</f>
        <v>#REF!</v>
      </c>
      <c r="AA2" t="e">
        <f>AND(#REF!,"AAAAAHDX7xo=")</f>
        <v>#REF!</v>
      </c>
      <c r="AB2" t="e">
        <f>AND(#REF!,"AAAAAHDX7xs=")</f>
        <v>#REF!</v>
      </c>
      <c r="AC2" t="e">
        <f>IF(#REF!,"AAAAAHDX7xw=",0)</f>
        <v>#REF!</v>
      </c>
      <c r="AD2" t="e">
        <f>AND(#REF!,"AAAAAHDX7x0=")</f>
        <v>#REF!</v>
      </c>
      <c r="AE2" t="e">
        <f>AND(#REF!,"AAAAAHDX7x4=")</f>
        <v>#REF!</v>
      </c>
      <c r="AF2" t="e">
        <f>AND(#REF!,"AAAAAHDX7x8=")</f>
        <v>#REF!</v>
      </c>
      <c r="AG2" t="e">
        <f>IF(#REF!,"AAAAAHDX7yA=",0)</f>
        <v>#REF!</v>
      </c>
      <c r="AH2" t="e">
        <f>AND(#REF!,"AAAAAHDX7yE=")</f>
        <v>#REF!</v>
      </c>
      <c r="AI2" t="e">
        <f>AND(#REF!,"AAAAAHDX7yI=")</f>
        <v>#REF!</v>
      </c>
      <c r="AJ2" t="e">
        <f>AND(#REF!,"AAAAAHDX7yM=")</f>
        <v>#REF!</v>
      </c>
      <c r="AK2" t="e">
        <f>IF(#REF!,"AAAAAHDX7yQ=",0)</f>
        <v>#REF!</v>
      </c>
      <c r="AL2" t="e">
        <f>AND(#REF!,"AAAAAHDX7yU=")</f>
        <v>#REF!</v>
      </c>
      <c r="AM2" t="e">
        <f>AND(#REF!,"AAAAAHDX7yY=")</f>
        <v>#REF!</v>
      </c>
      <c r="AN2" t="e">
        <f>AND(#REF!,"AAAAAHDX7yc=")</f>
        <v>#REF!</v>
      </c>
      <c r="AO2" t="e">
        <f>IF(#REF!,"AAAAAHDX7yg=",0)</f>
        <v>#REF!</v>
      </c>
      <c r="AP2" t="e">
        <f>AND(#REF!,"AAAAAHDX7yk=")</f>
        <v>#REF!</v>
      </c>
      <c r="AQ2" t="e">
        <f>AND(#REF!,"AAAAAHDX7yo=")</f>
        <v>#REF!</v>
      </c>
      <c r="AR2" t="e">
        <f>AND(#REF!,"AAAAAHDX7ys=")</f>
        <v>#REF!</v>
      </c>
      <c r="AS2" t="e">
        <f>IF(#REF!,"AAAAAHDX7yw=",0)</f>
        <v>#REF!</v>
      </c>
      <c r="AT2" t="e">
        <f>AND(#REF!,"AAAAAHDX7y0=")</f>
        <v>#REF!</v>
      </c>
      <c r="AU2" t="e">
        <f>AND(#REF!,"AAAAAHDX7y4=")</f>
        <v>#REF!</v>
      </c>
      <c r="AV2" t="e">
        <f>AND(#REF!,"AAAAAHDX7y8=")</f>
        <v>#REF!</v>
      </c>
      <c r="AW2" t="e">
        <f>IF(#REF!,"AAAAAHDX7zA=",0)</f>
        <v>#REF!</v>
      </c>
      <c r="AX2" t="e">
        <f>AND(#REF!,"AAAAAHDX7zE=")</f>
        <v>#REF!</v>
      </c>
      <c r="AY2" t="e">
        <f>AND(#REF!,"AAAAAHDX7zI=")</f>
        <v>#REF!</v>
      </c>
      <c r="AZ2" t="e">
        <f>AND(#REF!,"AAAAAHDX7zM=")</f>
        <v>#REF!</v>
      </c>
      <c r="BA2" t="e">
        <f>IF(#REF!,"AAAAAHDX7zQ=",0)</f>
        <v>#REF!</v>
      </c>
      <c r="BB2" t="e">
        <f>AND(#REF!,"AAAAAHDX7zU=")</f>
        <v>#REF!</v>
      </c>
      <c r="BC2" t="e">
        <f>AND(#REF!,"AAAAAHDX7zY=")</f>
        <v>#REF!</v>
      </c>
      <c r="BD2" t="e">
        <f>AND(#REF!,"AAAAAHDX7zc=")</f>
        <v>#REF!</v>
      </c>
      <c r="BE2" t="e">
        <f>IF(#REF!,"AAAAAHDX7zg=",0)</f>
        <v>#REF!</v>
      </c>
      <c r="BF2" t="e">
        <f>AND(#REF!,"AAAAAHDX7zk=")</f>
        <v>#REF!</v>
      </c>
      <c r="BG2" t="e">
        <f>AND(#REF!,"AAAAAHDX7zo=")</f>
        <v>#REF!</v>
      </c>
      <c r="BH2" t="e">
        <f>AND(#REF!,"AAAAAHDX7zs=")</f>
        <v>#REF!</v>
      </c>
      <c r="BI2" t="e">
        <f>IF(#REF!,"AAAAAHDX7zw=",0)</f>
        <v>#REF!</v>
      </c>
      <c r="BJ2" t="e">
        <f>AND(#REF!,"AAAAAHDX7z0=")</f>
        <v>#REF!</v>
      </c>
      <c r="BK2" t="e">
        <f>AND(#REF!,"AAAAAHDX7z4=")</f>
        <v>#REF!</v>
      </c>
      <c r="BL2" t="e">
        <f>AND(#REF!,"AAAAAHDX7z8=")</f>
        <v>#REF!</v>
      </c>
      <c r="BM2" t="e">
        <f>IF(#REF!,"AAAAAHDX70A=",0)</f>
        <v>#REF!</v>
      </c>
      <c r="BN2" t="e">
        <f>AND(#REF!,"AAAAAHDX70E=")</f>
        <v>#REF!</v>
      </c>
      <c r="BO2" t="e">
        <f>AND(#REF!,"AAAAAHDX70I=")</f>
        <v>#REF!</v>
      </c>
      <c r="BP2" t="e">
        <f>AND(#REF!,"AAAAAHDX70M=")</f>
        <v>#REF!</v>
      </c>
      <c r="BQ2" t="e">
        <f>IF(#REF!,"AAAAAHDX70Q=",0)</f>
        <v>#REF!</v>
      </c>
      <c r="BR2" t="e">
        <f>AND(#REF!,"AAAAAHDX70U=")</f>
        <v>#REF!</v>
      </c>
      <c r="BS2" t="e">
        <f>AND(#REF!,"AAAAAHDX70Y=")</f>
        <v>#REF!</v>
      </c>
      <c r="BT2" t="e">
        <f>AND(#REF!,"AAAAAHDX70c=")</f>
        <v>#REF!</v>
      </c>
      <c r="BU2" t="e">
        <f>IF(#REF!,"AAAAAHDX70g=",0)</f>
        <v>#REF!</v>
      </c>
      <c r="BV2" t="e">
        <f>AND(#REF!,"AAAAAHDX70k=")</f>
        <v>#REF!</v>
      </c>
      <c r="BW2" t="e">
        <f>AND(#REF!,"AAAAAHDX70o=")</f>
        <v>#REF!</v>
      </c>
      <c r="BX2" t="e">
        <f>AND(#REF!,"AAAAAHDX70s=")</f>
        <v>#REF!</v>
      </c>
      <c r="BY2" t="e">
        <f>IF(#REF!,"AAAAAHDX70w=",0)</f>
        <v>#REF!</v>
      </c>
      <c r="BZ2" t="e">
        <f>AND(#REF!,"AAAAAHDX700=")</f>
        <v>#REF!</v>
      </c>
      <c r="CA2" t="e">
        <f>AND(#REF!,"AAAAAHDX704=")</f>
        <v>#REF!</v>
      </c>
      <c r="CB2" t="e">
        <f>AND(#REF!,"AAAAAHDX708=")</f>
        <v>#REF!</v>
      </c>
      <c r="CC2" t="e">
        <f>IF(#REF!,"AAAAAHDX71A=",0)</f>
        <v>#REF!</v>
      </c>
      <c r="CD2" t="e">
        <f>AND(#REF!,"AAAAAHDX71E=")</f>
        <v>#REF!</v>
      </c>
      <c r="CE2" t="e">
        <f>AND(#REF!,"AAAAAHDX71I=")</f>
        <v>#REF!</v>
      </c>
      <c r="CF2" t="e">
        <f>AND(#REF!,"AAAAAHDX71M=")</f>
        <v>#REF!</v>
      </c>
      <c r="CG2" t="e">
        <f>IF(#REF!,"AAAAAHDX71Q=",0)</f>
        <v>#REF!</v>
      </c>
      <c r="CH2" t="e">
        <f>AND(#REF!,"AAAAAHDX71U=")</f>
        <v>#REF!</v>
      </c>
      <c r="CI2" t="e">
        <f>AND(#REF!,"AAAAAHDX71Y=")</f>
        <v>#REF!</v>
      </c>
      <c r="CJ2" t="e">
        <f>AND(#REF!,"AAAAAHDX71c=")</f>
        <v>#REF!</v>
      </c>
      <c r="CK2" t="e">
        <f>IF(#REF!,"AAAAAHDX71g=",0)</f>
        <v>#REF!</v>
      </c>
      <c r="CL2" t="e">
        <f>AND(#REF!,"AAAAAHDX71k=")</f>
        <v>#REF!</v>
      </c>
      <c r="CM2" t="e">
        <f>AND(#REF!,"AAAAAHDX71o=")</f>
        <v>#REF!</v>
      </c>
      <c r="CN2" t="e">
        <f>AND(#REF!,"AAAAAHDX71s=")</f>
        <v>#REF!</v>
      </c>
      <c r="CO2" t="e">
        <f>IF(#REF!,"AAAAAHDX71w=",0)</f>
        <v>#REF!</v>
      </c>
      <c r="CP2" t="e">
        <f>AND(#REF!,"AAAAAHDX710=")</f>
        <v>#REF!</v>
      </c>
      <c r="CQ2" t="e">
        <f>AND(#REF!,"AAAAAHDX714=")</f>
        <v>#REF!</v>
      </c>
      <c r="CR2" t="e">
        <f>AND(#REF!,"AAAAAHDX718=")</f>
        <v>#REF!</v>
      </c>
      <c r="CS2" t="e">
        <f>IF(#REF!,"AAAAAHDX72A=",0)</f>
        <v>#REF!</v>
      </c>
      <c r="CT2" t="e">
        <f>AND(#REF!,"AAAAAHDX72E=")</f>
        <v>#REF!</v>
      </c>
      <c r="CU2" t="e">
        <f>AND(#REF!,"AAAAAHDX72I=")</f>
        <v>#REF!</v>
      </c>
      <c r="CV2" t="e">
        <f>AND(#REF!,"AAAAAHDX72M=")</f>
        <v>#REF!</v>
      </c>
      <c r="CW2" t="e">
        <f>IF(#REF!,"AAAAAHDX72Q=",0)</f>
        <v>#REF!</v>
      </c>
      <c r="CX2" t="e">
        <f>AND(#REF!,"AAAAAHDX72U=")</f>
        <v>#REF!</v>
      </c>
      <c r="CY2" t="e">
        <f>AND(#REF!,"AAAAAHDX72Y=")</f>
        <v>#REF!</v>
      </c>
      <c r="CZ2" t="e">
        <f>AND(#REF!,"AAAAAHDX72c=")</f>
        <v>#REF!</v>
      </c>
      <c r="DA2" t="e">
        <f>IF(#REF!,"AAAAAHDX72g=",0)</f>
        <v>#REF!</v>
      </c>
      <c r="DB2" t="e">
        <f>AND(#REF!,"AAAAAHDX72k=")</f>
        <v>#REF!</v>
      </c>
      <c r="DC2" t="e">
        <f>AND(#REF!,"AAAAAHDX72o=")</f>
        <v>#REF!</v>
      </c>
      <c r="DD2" t="e">
        <f>AND(#REF!,"AAAAAHDX72s=")</f>
        <v>#REF!</v>
      </c>
      <c r="DE2" t="e">
        <f>IF(#REF!,"AAAAAHDX72w=",0)</f>
        <v>#REF!</v>
      </c>
      <c r="DF2" t="e">
        <f>AND(#REF!,"AAAAAHDX720=")</f>
        <v>#REF!</v>
      </c>
      <c r="DG2" t="e">
        <f>AND(#REF!,"AAAAAHDX724=")</f>
        <v>#REF!</v>
      </c>
      <c r="DH2" t="e">
        <f>AND(#REF!,"AAAAAHDX728=")</f>
        <v>#REF!</v>
      </c>
      <c r="DI2" t="e">
        <f>IF(#REF!,"AAAAAHDX73A=",0)</f>
        <v>#REF!</v>
      </c>
      <c r="DJ2" t="e">
        <f>AND(#REF!,"AAAAAHDX73E=")</f>
        <v>#REF!</v>
      </c>
      <c r="DK2" t="e">
        <f>AND(#REF!,"AAAAAHDX73I=")</f>
        <v>#REF!</v>
      </c>
      <c r="DL2" t="e">
        <f>AND(#REF!,"AAAAAHDX73M=")</f>
        <v>#REF!</v>
      </c>
      <c r="DM2" t="e">
        <f>IF(#REF!,"AAAAAHDX73Q=",0)</f>
        <v>#REF!</v>
      </c>
      <c r="DN2" t="e">
        <f>AND(#REF!,"AAAAAHDX73U=")</f>
        <v>#REF!</v>
      </c>
      <c r="DO2" t="e">
        <f>AND(#REF!,"AAAAAHDX73Y=")</f>
        <v>#REF!</v>
      </c>
      <c r="DP2" t="e">
        <f>AND(#REF!,"AAAAAHDX73c=")</f>
        <v>#REF!</v>
      </c>
      <c r="DQ2" t="e">
        <f>IF(#REF!,"AAAAAHDX73g=",0)</f>
        <v>#REF!</v>
      </c>
      <c r="DR2" t="e">
        <f>AND(#REF!,"AAAAAHDX73k=")</f>
        <v>#REF!</v>
      </c>
      <c r="DS2" t="e">
        <f>AND(#REF!,"AAAAAHDX73o=")</f>
        <v>#REF!</v>
      </c>
      <c r="DT2" t="e">
        <f>AND(#REF!,"AAAAAHDX73s=")</f>
        <v>#REF!</v>
      </c>
      <c r="DU2" t="e">
        <f>IF(#REF!,"AAAAAHDX73w=",0)</f>
        <v>#REF!</v>
      </c>
      <c r="DV2" t="e">
        <f>AND(#REF!,"AAAAAHDX730=")</f>
        <v>#REF!</v>
      </c>
      <c r="DW2" t="e">
        <f>AND(#REF!,"AAAAAHDX734=")</f>
        <v>#REF!</v>
      </c>
      <c r="DX2" t="e">
        <f>AND(#REF!,"AAAAAHDX738=")</f>
        <v>#REF!</v>
      </c>
      <c r="DY2" t="e">
        <f>IF(#REF!,"AAAAAHDX74A=",0)</f>
        <v>#REF!</v>
      </c>
      <c r="DZ2" t="e">
        <f>AND(#REF!,"AAAAAHDX74E=")</f>
        <v>#REF!</v>
      </c>
      <c r="EA2" t="e">
        <f>AND(#REF!,"AAAAAHDX74I=")</f>
        <v>#REF!</v>
      </c>
      <c r="EB2" t="e">
        <f>AND(#REF!,"AAAAAHDX74M=")</f>
        <v>#REF!</v>
      </c>
      <c r="EC2" t="e">
        <f>IF(#REF!,"AAAAAHDX74Q=",0)</f>
        <v>#REF!</v>
      </c>
      <c r="ED2" t="e">
        <f>AND(#REF!,"AAAAAHDX74U=")</f>
        <v>#REF!</v>
      </c>
      <c r="EE2" t="e">
        <f>AND(#REF!,"AAAAAHDX74Y=")</f>
        <v>#REF!</v>
      </c>
      <c r="EF2" t="e">
        <f>AND(#REF!,"AAAAAHDX74c=")</f>
        <v>#REF!</v>
      </c>
      <c r="EG2" t="e">
        <f>IF(#REF!,"AAAAAHDX74g=",0)</f>
        <v>#REF!</v>
      </c>
      <c r="EH2" t="e">
        <f>AND(#REF!,"AAAAAHDX74k=")</f>
        <v>#REF!</v>
      </c>
      <c r="EI2" t="e">
        <f>AND(#REF!,"AAAAAHDX74o=")</f>
        <v>#REF!</v>
      </c>
      <c r="EJ2" t="e">
        <f>AND(#REF!,"AAAAAHDX74s=")</f>
        <v>#REF!</v>
      </c>
      <c r="EK2" t="e">
        <f>IF(#REF!,"AAAAAHDX74w=",0)</f>
        <v>#REF!</v>
      </c>
      <c r="EL2" t="e">
        <f>AND(#REF!,"AAAAAHDX740=")</f>
        <v>#REF!</v>
      </c>
      <c r="EM2" t="e">
        <f>AND(#REF!,"AAAAAHDX744=")</f>
        <v>#REF!</v>
      </c>
      <c r="EN2" t="e">
        <f>AND(#REF!,"AAAAAHDX748=")</f>
        <v>#REF!</v>
      </c>
      <c r="EO2" t="e">
        <f>IF(#REF!,"AAAAAHDX75A=",0)</f>
        <v>#REF!</v>
      </c>
      <c r="EP2" t="e">
        <f>AND(#REF!,"AAAAAHDX75E=")</f>
        <v>#REF!</v>
      </c>
      <c r="EQ2" t="e">
        <f>AND(#REF!,"AAAAAHDX75I=")</f>
        <v>#REF!</v>
      </c>
      <c r="ER2" t="e">
        <f>AND(#REF!,"AAAAAHDX75M=")</f>
        <v>#REF!</v>
      </c>
      <c r="ES2" t="e">
        <f>IF(#REF!,"AAAAAHDX75Q=",0)</f>
        <v>#REF!</v>
      </c>
      <c r="ET2" t="e">
        <f>AND(#REF!,"AAAAAHDX75U=")</f>
        <v>#REF!</v>
      </c>
      <c r="EU2" t="e">
        <f>AND(#REF!,"AAAAAHDX75Y=")</f>
        <v>#REF!</v>
      </c>
      <c r="EV2" t="e">
        <f>AND(#REF!,"AAAAAHDX75c=")</f>
        <v>#REF!</v>
      </c>
      <c r="EW2" t="e">
        <f>IF(#REF!,"AAAAAHDX75g=",0)</f>
        <v>#REF!</v>
      </c>
      <c r="EX2" t="e">
        <f>AND(#REF!,"AAAAAHDX75k=")</f>
        <v>#REF!</v>
      </c>
      <c r="EY2" t="e">
        <f>AND(#REF!,"AAAAAHDX75o=")</f>
        <v>#REF!</v>
      </c>
      <c r="EZ2" t="e">
        <f>AND(#REF!,"AAAAAHDX75s=")</f>
        <v>#REF!</v>
      </c>
      <c r="FA2" t="e">
        <f>IF(#REF!,"AAAAAHDX75w=",0)</f>
        <v>#REF!</v>
      </c>
      <c r="FB2" t="e">
        <f>AND(#REF!,"AAAAAHDX750=")</f>
        <v>#REF!</v>
      </c>
      <c r="FC2" t="e">
        <f>AND(#REF!,"AAAAAHDX754=")</f>
        <v>#REF!</v>
      </c>
      <c r="FD2" t="e">
        <f>AND(#REF!,"AAAAAHDX758=")</f>
        <v>#REF!</v>
      </c>
      <c r="FE2" t="e">
        <f>IF(#REF!,"AAAAAHDX76A=",0)</f>
        <v>#REF!</v>
      </c>
      <c r="FF2" t="e">
        <f>AND(#REF!,"AAAAAHDX76E=")</f>
        <v>#REF!</v>
      </c>
      <c r="FG2" t="e">
        <f>AND(#REF!,"AAAAAHDX76I=")</f>
        <v>#REF!</v>
      </c>
      <c r="FH2" t="e">
        <f>AND(#REF!,"AAAAAHDX76M=")</f>
        <v>#REF!</v>
      </c>
      <c r="FI2" t="e">
        <f>IF(#REF!,"AAAAAHDX76Q=",0)</f>
        <v>#REF!</v>
      </c>
      <c r="FJ2" t="e">
        <f>IF(#REF!,"AAAAAHDX76U=",0)</f>
        <v>#REF!</v>
      </c>
      <c r="FK2" t="e">
        <f>IF(#REF!,"AAAAAHDX76Y=",0)</f>
        <v>#REF!</v>
      </c>
      <c r="FL2" t="e">
        <f>IF(#REF!,"AAAAAHDX76c=",0)</f>
        <v>#REF!</v>
      </c>
      <c r="FM2" t="e">
        <f>IF(#REF!,"AAAAAHDX76g=",0)</f>
        <v>#REF!</v>
      </c>
      <c r="FN2" t="e">
        <f>IF(#REF!,"AAAAAHDX76k=",0)</f>
        <v>#REF!</v>
      </c>
      <c r="FO2" t="e">
        <f>IF(#REF!,"AAAAAHDX76o=",0)</f>
        <v>#REF!</v>
      </c>
      <c r="FP2" t="e">
        <f>IF(#REF!,"AAAAAHDX76s=",0)</f>
        <v>#REF!</v>
      </c>
      <c r="FQ2" t="e">
        <f>IF(#REF!,"AAAAAHDX76w=",0)</f>
        <v>#REF!</v>
      </c>
      <c r="FR2" t="e">
        <f>IF(#REF!,"AAAAAHDX760=",0)</f>
        <v>#REF!</v>
      </c>
      <c r="FS2" t="e">
        <f>IF(#REF!,"AAAAAHDX764=",0)</f>
        <v>#REF!</v>
      </c>
      <c r="FT2" t="e">
        <f>IF(#REF!,"AAAAAHDX768=",0)</f>
        <v>#REF!</v>
      </c>
      <c r="FU2" t="e">
        <f>IF(#REF!,"AAAAAHDX77A=",0)</f>
        <v>#REF!</v>
      </c>
      <c r="FV2" t="e">
        <f>IF(#REF!,"AAAAAHDX77E=",0)</f>
        <v>#REF!</v>
      </c>
      <c r="FW2" s="1" t="s">
        <v>35</v>
      </c>
    </row>
    <row r="3" spans="1:256" x14ac:dyDescent="0.2">
      <c r="A3" t="e">
        <f>AND(#REF!,"AAAAADf//QA=")</f>
        <v>#REF!</v>
      </c>
      <c r="B3" t="e">
        <f>AND(#REF!,"AAAAADf//QE=")</f>
        <v>#REF!</v>
      </c>
      <c r="C3" t="e">
        <f>AND(#REF!,"AAAAADf//QI=")</f>
        <v>#REF!</v>
      </c>
      <c r="D3" t="e">
        <f>AND(#REF!,"AAAAADf//QM=")</f>
        <v>#REF!</v>
      </c>
      <c r="E3" t="e">
        <f>AND(#REF!,"AAAAADf//QQ=")</f>
        <v>#REF!</v>
      </c>
      <c r="F3" t="e">
        <f>AND(#REF!,"AAAAADf//QU=")</f>
        <v>#REF!</v>
      </c>
      <c r="G3" t="e">
        <f>AND(#REF!,"AAAAADf//QY=")</f>
        <v>#REF!</v>
      </c>
      <c r="H3" t="e">
        <f>AND(#REF!,"AAAAADf//Qc=")</f>
        <v>#REF!</v>
      </c>
      <c r="I3" t="e">
        <f>AND(#REF!,"AAAAADf//Qg=")</f>
        <v>#REF!</v>
      </c>
      <c r="J3" t="e">
        <f>AND(#REF!,"AAAAADf//Qk=")</f>
        <v>#REF!</v>
      </c>
      <c r="K3" t="e">
        <f>AND(#REF!,"AAAAADf//Qo=")</f>
        <v>#REF!</v>
      </c>
      <c r="L3" t="e">
        <f>AND(#REF!,"AAAAADf//Qs=")</f>
        <v>#REF!</v>
      </c>
    </row>
  </sheetData>
  <pageMargins left="0.7" right="0.7" top="0.75" bottom="0.75" header="0.3" footer="0.3"/>
  <customProperties>
    <customPr name="DVSECTION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F115"/>
  <sheetViews>
    <sheetView showGridLines="0" tabSelected="1" topLeftCell="A94" zoomScaleNormal="100" zoomScaleSheetLayoutView="100" workbookViewId="0">
      <selection activeCell="D94" sqref="D94"/>
    </sheetView>
  </sheetViews>
  <sheetFormatPr baseColWidth="10" defaultRowHeight="15" x14ac:dyDescent="0.2"/>
  <cols>
    <col min="1" max="1" width="11.42578125" style="2"/>
    <col min="2" max="2" width="3.85546875" style="12" bestFit="1" customWidth="1"/>
    <col min="3" max="3" width="3.85546875" style="12" customWidth="1"/>
    <col min="4" max="4" width="119.7109375" style="2" customWidth="1"/>
    <col min="5" max="5" width="11.42578125" style="2"/>
    <col min="6" max="6" width="25.28515625" style="2" customWidth="1"/>
    <col min="7" max="16384" width="11.42578125" style="2"/>
  </cols>
  <sheetData>
    <row r="1" spans="1:6" x14ac:dyDescent="0.2">
      <c r="B1" s="10"/>
    </row>
    <row r="2" spans="1:6" x14ac:dyDescent="0.2">
      <c r="B2" s="10"/>
    </row>
    <row r="4" spans="1:6" x14ac:dyDescent="0.2">
      <c r="B4" s="10"/>
    </row>
    <row r="6" spans="1:6" x14ac:dyDescent="0.2">
      <c r="B6" s="11"/>
    </row>
    <row r="7" spans="1:6" ht="12" customHeight="1" thickBot="1" x14ac:dyDescent="0.25">
      <c r="B7" s="11"/>
    </row>
    <row r="8" spans="1:6" x14ac:dyDescent="0.2">
      <c r="B8" s="64"/>
      <c r="C8" s="65"/>
      <c r="D8" s="17" t="s">
        <v>41</v>
      </c>
      <c r="E8" s="65"/>
      <c r="F8" s="70"/>
    </row>
    <row r="9" spans="1:6" x14ac:dyDescent="0.2">
      <c r="B9" s="66"/>
      <c r="C9" s="67"/>
      <c r="D9" s="73" t="s">
        <v>42</v>
      </c>
      <c r="E9" s="67"/>
      <c r="F9" s="71"/>
    </row>
    <row r="10" spans="1:6" x14ac:dyDescent="0.2">
      <c r="B10" s="66"/>
      <c r="C10" s="67"/>
      <c r="D10" s="73"/>
      <c r="E10" s="67"/>
      <c r="F10" s="71"/>
    </row>
    <row r="11" spans="1:6" x14ac:dyDescent="0.2">
      <c r="B11" s="66"/>
      <c r="C11" s="67"/>
      <c r="D11" s="73"/>
      <c r="E11" s="67"/>
      <c r="F11" s="71"/>
    </row>
    <row r="12" spans="1:6" ht="15.75" thickBot="1" x14ac:dyDescent="0.25">
      <c r="B12" s="68"/>
      <c r="C12" s="69"/>
      <c r="D12" s="74"/>
      <c r="E12" s="69"/>
      <c r="F12" s="72"/>
    </row>
    <row r="13" spans="1:6" x14ac:dyDescent="0.2">
      <c r="B13" s="75" t="s">
        <v>33</v>
      </c>
      <c r="C13" s="76"/>
      <c r="D13" s="76"/>
      <c r="E13" s="76"/>
      <c r="F13" s="77"/>
    </row>
    <row r="14" spans="1:6" x14ac:dyDescent="0.2">
      <c r="A14" s="3"/>
      <c r="B14" s="23" t="s">
        <v>22</v>
      </c>
      <c r="C14" s="24" t="s">
        <v>23</v>
      </c>
      <c r="D14" s="24" t="s">
        <v>24</v>
      </c>
      <c r="E14" s="25" t="s">
        <v>43</v>
      </c>
      <c r="F14" s="26" t="s">
        <v>44</v>
      </c>
    </row>
    <row r="15" spans="1:6" x14ac:dyDescent="0.2">
      <c r="B15" s="23"/>
      <c r="C15" s="24"/>
      <c r="D15" s="27" t="s">
        <v>3</v>
      </c>
      <c r="E15" s="28" t="str">
        <f>+IF(C15="X","Cumple",IF(B15="x","No Cumple"," "))</f>
        <v xml:space="preserve"> </v>
      </c>
      <c r="F15" s="29" t="str">
        <f>+IF(E15="Cumple","Diligenciado",IF(E15="No Cumple","Falta la documentación"," "))</f>
        <v xml:space="preserve"> </v>
      </c>
    </row>
    <row r="16" spans="1:6" x14ac:dyDescent="0.2">
      <c r="B16" s="23"/>
      <c r="C16" s="24"/>
      <c r="D16" s="27" t="s">
        <v>52</v>
      </c>
      <c r="E16" s="28"/>
      <c r="F16" s="29"/>
    </row>
    <row r="17" spans="1:6" x14ac:dyDescent="0.2">
      <c r="B17" s="23"/>
      <c r="C17" s="24"/>
      <c r="D17" s="27" t="s">
        <v>4</v>
      </c>
      <c r="E17" s="28" t="str">
        <f t="shared" ref="E17:E23" si="0">+IF(C17="X","Cumple",IF(B17="x","No Cumple"," "))</f>
        <v xml:space="preserve"> </v>
      </c>
      <c r="F17" s="29" t="str">
        <f t="shared" ref="F17:F23" si="1">+IF(E17="Cumple","Diligenciado",IF(E17="No Cumple","Falta la documentación"," "))</f>
        <v xml:space="preserve"> </v>
      </c>
    </row>
    <row r="18" spans="1:6" ht="30" x14ac:dyDescent="0.2">
      <c r="B18" s="23"/>
      <c r="C18" s="24"/>
      <c r="D18" s="27" t="s">
        <v>0</v>
      </c>
      <c r="E18" s="28" t="str">
        <f t="shared" si="0"/>
        <v xml:space="preserve"> </v>
      </c>
      <c r="F18" s="29" t="str">
        <f t="shared" si="1"/>
        <v xml:space="preserve"> </v>
      </c>
    </row>
    <row r="19" spans="1:6" x14ac:dyDescent="0.2">
      <c r="B19" s="23"/>
      <c r="C19" s="24"/>
      <c r="D19" s="27" t="s">
        <v>5</v>
      </c>
      <c r="E19" s="28" t="str">
        <f t="shared" si="0"/>
        <v xml:space="preserve"> </v>
      </c>
      <c r="F19" s="29" t="str">
        <f t="shared" si="1"/>
        <v xml:space="preserve"> </v>
      </c>
    </row>
    <row r="20" spans="1:6" ht="30" x14ac:dyDescent="0.25">
      <c r="B20" s="23"/>
      <c r="C20" s="24"/>
      <c r="D20" s="30" t="s">
        <v>39</v>
      </c>
      <c r="E20" s="28" t="str">
        <f t="shared" si="0"/>
        <v xml:space="preserve"> </v>
      </c>
      <c r="F20" s="29" t="str">
        <f t="shared" si="1"/>
        <v xml:space="preserve"> </v>
      </c>
    </row>
    <row r="21" spans="1:6" ht="30" x14ac:dyDescent="0.2">
      <c r="B21" s="23"/>
      <c r="C21" s="24"/>
      <c r="D21" s="31" t="s">
        <v>6</v>
      </c>
      <c r="E21" s="28" t="str">
        <f t="shared" si="0"/>
        <v xml:space="preserve"> </v>
      </c>
      <c r="F21" s="29" t="str">
        <f t="shared" si="1"/>
        <v xml:space="preserve"> </v>
      </c>
    </row>
    <row r="22" spans="1:6" ht="15.75" thickBot="1" x14ac:dyDescent="0.25">
      <c r="B22" s="51"/>
      <c r="C22" s="52"/>
      <c r="D22" s="35" t="s">
        <v>38</v>
      </c>
      <c r="E22" s="54"/>
      <c r="F22" s="55"/>
    </row>
    <row r="23" spans="1:6" ht="15.75" thickBot="1" x14ac:dyDescent="0.25">
      <c r="B23" s="33"/>
      <c r="C23" s="34"/>
      <c r="D23" s="35" t="s">
        <v>51</v>
      </c>
      <c r="E23" s="36" t="str">
        <f t="shared" si="0"/>
        <v xml:space="preserve"> </v>
      </c>
      <c r="F23" s="37" t="str">
        <f t="shared" si="1"/>
        <v xml:space="preserve"> </v>
      </c>
    </row>
    <row r="24" spans="1:6" x14ac:dyDescent="0.2">
      <c r="A24" s="3"/>
      <c r="B24" s="57" t="s">
        <v>22</v>
      </c>
      <c r="C24" s="58" t="s">
        <v>23</v>
      </c>
      <c r="D24" s="58" t="s">
        <v>25</v>
      </c>
      <c r="E24" s="59" t="s">
        <v>43</v>
      </c>
      <c r="F24" s="60" t="s">
        <v>44</v>
      </c>
    </row>
    <row r="25" spans="1:6" x14ac:dyDescent="0.2">
      <c r="B25" s="13"/>
      <c r="C25" s="9"/>
      <c r="D25" s="5" t="s">
        <v>7</v>
      </c>
      <c r="E25" s="18" t="str">
        <f>+IF(C25="X","Cumple",IF(B25="x","No Cumple"," "))</f>
        <v xml:space="preserve"> </v>
      </c>
      <c r="F25" s="19" t="str">
        <f>+IF(E25="Cumple","Diligenciado",IF(E25="No Cumple","Falta la documentación"," "))</f>
        <v xml:space="preserve"> </v>
      </c>
    </row>
    <row r="26" spans="1:6" x14ac:dyDescent="0.2">
      <c r="B26" s="13"/>
      <c r="C26" s="9"/>
      <c r="D26" s="5" t="s">
        <v>52</v>
      </c>
      <c r="E26" s="18"/>
      <c r="F26" s="19"/>
    </row>
    <row r="27" spans="1:6" x14ac:dyDescent="0.2">
      <c r="B27" s="13"/>
      <c r="C27" s="9"/>
      <c r="D27" s="5" t="s">
        <v>4</v>
      </c>
      <c r="E27" s="18" t="str">
        <f t="shared" ref="E27:E34" si="2">+IF(C27="X","Cumple",IF(B27="x","No Cumple"," "))</f>
        <v xml:space="preserve"> </v>
      </c>
      <c r="F27" s="19" t="str">
        <f t="shared" ref="F27:F34" si="3">+IF(E27="Cumple","Diligenciado",IF(E27="No Cumple","Falta la documentación"," "))</f>
        <v xml:space="preserve"> </v>
      </c>
    </row>
    <row r="28" spans="1:6" x14ac:dyDescent="0.2">
      <c r="B28" s="13"/>
      <c r="C28" s="9"/>
      <c r="D28" s="8" t="s">
        <v>1</v>
      </c>
      <c r="E28" s="18" t="str">
        <f t="shared" si="2"/>
        <v xml:space="preserve"> </v>
      </c>
      <c r="F28" s="19" t="str">
        <f t="shared" si="3"/>
        <v xml:space="preserve"> </v>
      </c>
    </row>
    <row r="29" spans="1:6" ht="30" x14ac:dyDescent="0.2">
      <c r="B29" s="13"/>
      <c r="C29" s="9"/>
      <c r="D29" s="5" t="s">
        <v>0</v>
      </c>
      <c r="E29" s="18" t="str">
        <f t="shared" si="2"/>
        <v xml:space="preserve"> </v>
      </c>
      <c r="F29" s="19" t="str">
        <f t="shared" si="3"/>
        <v xml:space="preserve"> </v>
      </c>
    </row>
    <row r="30" spans="1:6" x14ac:dyDescent="0.2">
      <c r="B30" s="13"/>
      <c r="C30" s="9"/>
      <c r="D30" s="5" t="s">
        <v>5</v>
      </c>
      <c r="E30" s="18" t="str">
        <f t="shared" si="2"/>
        <v xml:space="preserve"> </v>
      </c>
      <c r="F30" s="19" t="str">
        <f t="shared" si="3"/>
        <v xml:space="preserve"> </v>
      </c>
    </row>
    <row r="31" spans="1:6" ht="30" x14ac:dyDescent="0.25">
      <c r="B31" s="13"/>
      <c r="C31" s="9"/>
      <c r="D31" s="6" t="s">
        <v>2</v>
      </c>
      <c r="E31" s="18" t="str">
        <f t="shared" si="2"/>
        <v xml:space="preserve"> </v>
      </c>
      <c r="F31" s="19" t="str">
        <f t="shared" si="3"/>
        <v xml:space="preserve"> </v>
      </c>
    </row>
    <row r="32" spans="1:6" x14ac:dyDescent="0.2">
      <c r="B32" s="13"/>
      <c r="C32" s="9"/>
      <c r="D32" s="4" t="s">
        <v>50</v>
      </c>
      <c r="E32" s="18"/>
      <c r="F32" s="19"/>
    </row>
    <row r="33" spans="1:6" x14ac:dyDescent="0.2">
      <c r="B33" s="13"/>
      <c r="C33" s="9"/>
      <c r="D33" s="5" t="s">
        <v>51</v>
      </c>
      <c r="E33" s="18" t="str">
        <f t="shared" si="2"/>
        <v xml:space="preserve"> </v>
      </c>
      <c r="F33" s="19" t="str">
        <f t="shared" si="3"/>
        <v xml:space="preserve"> </v>
      </c>
    </row>
    <row r="34" spans="1:6" ht="15.75" thickBot="1" x14ac:dyDescent="0.25">
      <c r="B34" s="14"/>
      <c r="C34" s="16"/>
      <c r="D34" s="20" t="s">
        <v>38</v>
      </c>
      <c r="E34" s="21" t="str">
        <f t="shared" si="2"/>
        <v xml:space="preserve"> </v>
      </c>
      <c r="F34" s="22" t="str">
        <f t="shared" si="3"/>
        <v xml:space="preserve"> </v>
      </c>
    </row>
    <row r="35" spans="1:6" x14ac:dyDescent="0.2">
      <c r="A35" s="3"/>
      <c r="B35" s="57" t="s">
        <v>22</v>
      </c>
      <c r="C35" s="58" t="s">
        <v>23</v>
      </c>
      <c r="D35" s="61" t="s">
        <v>45</v>
      </c>
      <c r="E35" s="59" t="s">
        <v>43</v>
      </c>
      <c r="F35" s="60" t="s">
        <v>44</v>
      </c>
    </row>
    <row r="36" spans="1:6" x14ac:dyDescent="0.2">
      <c r="B36" s="13"/>
      <c r="C36" s="9"/>
      <c r="D36" s="4" t="s">
        <v>34</v>
      </c>
      <c r="E36" s="18" t="str">
        <f>+IF(C36="X","Cumple",IF(B36="x","No Cumple"," "))</f>
        <v xml:space="preserve"> </v>
      </c>
      <c r="F36" s="19" t="str">
        <f>+IF(E36="Cumple","Diligenciado",IF(E36="No Cumple","Falta la documentación"," "))</f>
        <v xml:space="preserve"> </v>
      </c>
    </row>
    <row r="37" spans="1:6" x14ac:dyDescent="0.2">
      <c r="B37" s="13"/>
      <c r="C37" s="9"/>
      <c r="D37" s="4" t="s">
        <v>53</v>
      </c>
      <c r="E37" s="18"/>
      <c r="F37" s="19"/>
    </row>
    <row r="38" spans="1:6" x14ac:dyDescent="0.2">
      <c r="B38" s="13"/>
      <c r="C38" s="9"/>
      <c r="D38" s="5" t="s">
        <v>4</v>
      </c>
      <c r="E38" s="18" t="str">
        <f t="shared" ref="E38:E46" si="4">+IF(C38="X","Cumple",IF(B38="x","No Cumple"," "))</f>
        <v xml:space="preserve"> </v>
      </c>
      <c r="F38" s="19" t="str">
        <f t="shared" ref="F38:F105" si="5">+IF(E38="Cumple","Diligenciado",IF(E38="No Cumple","Falta la documentación"," "))</f>
        <v xml:space="preserve"> </v>
      </c>
    </row>
    <row r="39" spans="1:6" ht="30" x14ac:dyDescent="0.2">
      <c r="B39" s="13"/>
      <c r="C39" s="9"/>
      <c r="D39" s="5" t="s">
        <v>0</v>
      </c>
      <c r="E39" s="18" t="str">
        <f t="shared" si="4"/>
        <v xml:space="preserve"> </v>
      </c>
      <c r="F39" s="19" t="str">
        <f t="shared" si="5"/>
        <v xml:space="preserve"> </v>
      </c>
    </row>
    <row r="40" spans="1:6" x14ac:dyDescent="0.2">
      <c r="B40" s="13"/>
      <c r="C40" s="9"/>
      <c r="D40" s="5" t="s">
        <v>5</v>
      </c>
      <c r="E40" s="18" t="str">
        <f t="shared" si="4"/>
        <v xml:space="preserve"> </v>
      </c>
      <c r="F40" s="19" t="str">
        <f t="shared" si="5"/>
        <v xml:space="preserve"> </v>
      </c>
    </row>
    <row r="41" spans="1:6" ht="30" x14ac:dyDescent="0.25">
      <c r="B41" s="13"/>
      <c r="C41" s="9"/>
      <c r="D41" s="6" t="s">
        <v>2</v>
      </c>
      <c r="E41" s="18" t="str">
        <f t="shared" si="4"/>
        <v xml:space="preserve"> </v>
      </c>
      <c r="F41" s="19" t="str">
        <f t="shared" si="5"/>
        <v xml:space="preserve"> </v>
      </c>
    </row>
    <row r="42" spans="1:6" ht="30" x14ac:dyDescent="0.2">
      <c r="B42" s="13"/>
      <c r="C42" s="9"/>
      <c r="D42" s="7" t="s">
        <v>30</v>
      </c>
      <c r="E42" s="18" t="str">
        <f t="shared" si="4"/>
        <v xml:space="preserve"> </v>
      </c>
      <c r="F42" s="19" t="str">
        <f t="shared" si="5"/>
        <v xml:space="preserve"> </v>
      </c>
    </row>
    <row r="43" spans="1:6" ht="30" x14ac:dyDescent="0.2">
      <c r="B43" s="13"/>
      <c r="C43" s="9"/>
      <c r="D43" s="7" t="s">
        <v>48</v>
      </c>
      <c r="E43" s="18" t="str">
        <f t="shared" si="4"/>
        <v xml:space="preserve"> </v>
      </c>
      <c r="F43" s="19" t="str">
        <f t="shared" si="5"/>
        <v xml:space="preserve"> </v>
      </c>
    </row>
    <row r="44" spans="1:6" x14ac:dyDescent="0.2">
      <c r="B44" s="13"/>
      <c r="C44" s="9"/>
      <c r="D44" s="7" t="s">
        <v>51</v>
      </c>
      <c r="E44" s="18"/>
      <c r="F44" s="19"/>
    </row>
    <row r="45" spans="1:6" x14ac:dyDescent="0.2">
      <c r="B45" s="13"/>
      <c r="C45" s="9"/>
      <c r="D45" s="7" t="s">
        <v>8</v>
      </c>
      <c r="E45" s="18" t="str">
        <f t="shared" si="4"/>
        <v xml:space="preserve"> </v>
      </c>
      <c r="F45" s="19" t="str">
        <f t="shared" si="5"/>
        <v xml:space="preserve"> </v>
      </c>
    </row>
    <row r="46" spans="1:6" ht="15.75" thickBot="1" x14ac:dyDescent="0.25">
      <c r="B46" s="14"/>
      <c r="C46" s="16"/>
      <c r="D46" s="20" t="s">
        <v>38</v>
      </c>
      <c r="E46" s="21" t="str">
        <f t="shared" si="4"/>
        <v xml:space="preserve"> </v>
      </c>
      <c r="F46" s="22" t="str">
        <f t="shared" si="5"/>
        <v xml:space="preserve"> </v>
      </c>
    </row>
    <row r="47" spans="1:6" x14ac:dyDescent="0.2">
      <c r="B47" s="45" t="s">
        <v>22</v>
      </c>
      <c r="C47" s="46" t="s">
        <v>23</v>
      </c>
      <c r="D47" s="47" t="s">
        <v>49</v>
      </c>
      <c r="E47" s="48" t="s">
        <v>43</v>
      </c>
      <c r="F47" s="49" t="s">
        <v>44</v>
      </c>
    </row>
    <row r="48" spans="1:6" x14ac:dyDescent="0.2">
      <c r="B48" s="23"/>
      <c r="C48" s="24"/>
      <c r="D48" s="32" t="s">
        <v>31</v>
      </c>
      <c r="E48" s="28" t="str">
        <f t="shared" ref="E48" si="6">+IF(C48="X","Cumple",IF(B48="x","No Cumple"," "))</f>
        <v xml:space="preserve"> </v>
      </c>
      <c r="F48" s="29" t="str">
        <f t="shared" si="5"/>
        <v xml:space="preserve"> </v>
      </c>
    </row>
    <row r="49" spans="2:6" x14ac:dyDescent="0.2">
      <c r="B49" s="23"/>
      <c r="C49" s="24"/>
      <c r="D49" s="27" t="s">
        <v>52</v>
      </c>
      <c r="E49" s="28"/>
      <c r="F49" s="29"/>
    </row>
    <row r="50" spans="2:6" x14ac:dyDescent="0.2">
      <c r="B50" s="23"/>
      <c r="C50" s="24"/>
      <c r="D50" s="27" t="s">
        <v>4</v>
      </c>
      <c r="E50" s="28" t="str">
        <f t="shared" ref="E50:E57" si="7">+IF(C50="X","Cumple",IF(B50="x","No Cumple"," "))</f>
        <v xml:space="preserve"> </v>
      </c>
      <c r="F50" s="29" t="str">
        <f t="shared" si="5"/>
        <v xml:space="preserve"> </v>
      </c>
    </row>
    <row r="51" spans="2:6" ht="30" x14ac:dyDescent="0.2">
      <c r="B51" s="23"/>
      <c r="C51" s="24"/>
      <c r="D51" s="27" t="s">
        <v>0</v>
      </c>
      <c r="E51" s="28" t="str">
        <f t="shared" si="7"/>
        <v xml:space="preserve"> </v>
      </c>
      <c r="F51" s="29" t="str">
        <f t="shared" si="5"/>
        <v xml:space="preserve"> </v>
      </c>
    </row>
    <row r="52" spans="2:6" x14ac:dyDescent="0.2">
      <c r="B52" s="23"/>
      <c r="C52" s="24"/>
      <c r="D52" s="27" t="s">
        <v>5</v>
      </c>
      <c r="E52" s="28" t="str">
        <f t="shared" si="7"/>
        <v xml:space="preserve"> </v>
      </c>
      <c r="F52" s="29" t="str">
        <f t="shared" si="5"/>
        <v xml:space="preserve"> </v>
      </c>
    </row>
    <row r="53" spans="2:6" x14ac:dyDescent="0.2">
      <c r="B53" s="23"/>
      <c r="C53" s="24"/>
      <c r="D53" s="32" t="s">
        <v>8</v>
      </c>
      <c r="E53" s="28" t="str">
        <f t="shared" si="7"/>
        <v xml:space="preserve"> </v>
      </c>
      <c r="F53" s="29" t="str">
        <f t="shared" si="5"/>
        <v xml:space="preserve"> </v>
      </c>
    </row>
    <row r="54" spans="2:6" x14ac:dyDescent="0.2">
      <c r="B54" s="23"/>
      <c r="C54" s="24"/>
      <c r="D54" s="31" t="s">
        <v>46</v>
      </c>
      <c r="E54" s="28"/>
      <c r="F54" s="29"/>
    </row>
    <row r="55" spans="2:6" x14ac:dyDescent="0.2">
      <c r="B55" s="23"/>
      <c r="C55" s="24"/>
      <c r="D55" s="31" t="s">
        <v>51</v>
      </c>
      <c r="E55" s="28"/>
      <c r="F55" s="29"/>
    </row>
    <row r="56" spans="2:6" ht="30" x14ac:dyDescent="0.2">
      <c r="B56" s="23"/>
      <c r="C56" s="24"/>
      <c r="D56" s="31" t="s">
        <v>54</v>
      </c>
      <c r="E56" s="28" t="str">
        <f t="shared" si="7"/>
        <v xml:space="preserve"> </v>
      </c>
      <c r="F56" s="29" t="str">
        <f t="shared" si="5"/>
        <v xml:space="preserve"> </v>
      </c>
    </row>
    <row r="57" spans="2:6" ht="15.75" thickBot="1" x14ac:dyDescent="0.25">
      <c r="B57" s="51"/>
      <c r="C57" s="52"/>
      <c r="D57" s="53" t="s">
        <v>38</v>
      </c>
      <c r="E57" s="54" t="str">
        <f t="shared" si="7"/>
        <v xml:space="preserve"> </v>
      </c>
      <c r="F57" s="55" t="str">
        <f t="shared" si="5"/>
        <v xml:space="preserve"> </v>
      </c>
    </row>
    <row r="58" spans="2:6" x14ac:dyDescent="0.2">
      <c r="B58" s="38" t="s">
        <v>22</v>
      </c>
      <c r="C58" s="56" t="s">
        <v>23</v>
      </c>
      <c r="D58" s="56" t="s">
        <v>26</v>
      </c>
      <c r="E58" s="39" t="s">
        <v>43</v>
      </c>
      <c r="F58" s="40" t="s">
        <v>44</v>
      </c>
    </row>
    <row r="59" spans="2:6" x14ac:dyDescent="0.2">
      <c r="B59" s="23"/>
      <c r="C59" s="24"/>
      <c r="D59" s="32" t="s">
        <v>36</v>
      </c>
      <c r="E59" s="63"/>
      <c r="F59" s="29" t="str">
        <f t="shared" si="5"/>
        <v xml:space="preserve"> </v>
      </c>
    </row>
    <row r="60" spans="2:6" x14ac:dyDescent="0.2">
      <c r="B60" s="23"/>
      <c r="C60" s="24"/>
      <c r="D60" s="27" t="s">
        <v>4</v>
      </c>
      <c r="E60" s="63"/>
      <c r="F60" s="29" t="str">
        <f t="shared" si="5"/>
        <v xml:space="preserve"> </v>
      </c>
    </row>
    <row r="61" spans="2:6" ht="30" x14ac:dyDescent="0.2">
      <c r="B61" s="23"/>
      <c r="C61" s="24"/>
      <c r="D61" s="27" t="s">
        <v>0</v>
      </c>
      <c r="E61" s="28" t="str">
        <f t="shared" ref="E61:E68" si="8">+IF(C61="X","Cumple",IF(B61="x","No Cumple"," "))</f>
        <v xml:space="preserve"> </v>
      </c>
      <c r="F61" s="29" t="str">
        <f t="shared" si="5"/>
        <v xml:space="preserve"> </v>
      </c>
    </row>
    <row r="62" spans="2:6" x14ac:dyDescent="0.2">
      <c r="B62" s="23"/>
      <c r="C62" s="24"/>
      <c r="D62" s="27" t="s">
        <v>5</v>
      </c>
      <c r="E62" s="28" t="str">
        <f t="shared" si="8"/>
        <v xml:space="preserve"> </v>
      </c>
      <c r="F62" s="29" t="str">
        <f t="shared" si="5"/>
        <v xml:space="preserve"> </v>
      </c>
    </row>
    <row r="63" spans="2:6" x14ac:dyDescent="0.2">
      <c r="B63" s="23"/>
      <c r="C63" s="24"/>
      <c r="D63" s="32" t="s">
        <v>9</v>
      </c>
      <c r="E63" s="63"/>
      <c r="F63" s="29" t="str">
        <f t="shared" si="5"/>
        <v xml:space="preserve"> </v>
      </c>
    </row>
    <row r="64" spans="2:6" x14ac:dyDescent="0.2">
      <c r="B64" s="23"/>
      <c r="C64" s="24"/>
      <c r="D64" s="32" t="s">
        <v>55</v>
      </c>
      <c r="E64" s="63"/>
      <c r="F64" s="29"/>
    </row>
    <row r="65" spans="2:6" x14ac:dyDescent="0.2">
      <c r="B65" s="23"/>
      <c r="C65" s="24"/>
      <c r="D65" s="32" t="s">
        <v>56</v>
      </c>
      <c r="E65" s="63"/>
      <c r="F65" s="29"/>
    </row>
    <row r="66" spans="2:6" x14ac:dyDescent="0.2">
      <c r="B66" s="23"/>
      <c r="C66" s="24"/>
      <c r="D66" s="32" t="s">
        <v>51</v>
      </c>
      <c r="E66" s="63"/>
      <c r="F66" s="29"/>
    </row>
    <row r="67" spans="2:6" ht="30" x14ac:dyDescent="0.2">
      <c r="B67" s="23"/>
      <c r="C67" s="24"/>
      <c r="D67" s="31" t="s">
        <v>10</v>
      </c>
      <c r="E67" s="28" t="str">
        <f t="shared" si="8"/>
        <v xml:space="preserve"> </v>
      </c>
      <c r="F67" s="29" t="str">
        <f t="shared" si="5"/>
        <v xml:space="preserve"> </v>
      </c>
    </row>
    <row r="68" spans="2:6" ht="15.75" thickBot="1" x14ac:dyDescent="0.25">
      <c r="B68" s="33"/>
      <c r="C68" s="34"/>
      <c r="D68" s="35" t="s">
        <v>38</v>
      </c>
      <c r="E68" s="36" t="str">
        <f t="shared" si="8"/>
        <v xml:space="preserve"> </v>
      </c>
      <c r="F68" s="37" t="str">
        <f t="shared" si="5"/>
        <v xml:space="preserve"> </v>
      </c>
    </row>
    <row r="69" spans="2:6" x14ac:dyDescent="0.2">
      <c r="B69" s="41" t="s">
        <v>22</v>
      </c>
      <c r="C69" s="42" t="s">
        <v>23</v>
      </c>
      <c r="D69" s="42" t="s">
        <v>27</v>
      </c>
      <c r="E69" s="43" t="s">
        <v>43</v>
      </c>
      <c r="F69" s="44" t="s">
        <v>44</v>
      </c>
    </row>
    <row r="70" spans="2:6" x14ac:dyDescent="0.2">
      <c r="B70" s="13"/>
      <c r="C70" s="9"/>
      <c r="D70" s="4" t="s">
        <v>11</v>
      </c>
      <c r="E70" s="18" t="str">
        <f t="shared" ref="E70" si="9">+IF(C70="X","Cumple",IF(B70="x","No Cumple"," "))</f>
        <v xml:space="preserve"> </v>
      </c>
      <c r="F70" s="19" t="str">
        <f t="shared" si="5"/>
        <v xml:space="preserve"> </v>
      </c>
    </row>
    <row r="71" spans="2:6" x14ac:dyDescent="0.2">
      <c r="B71" s="13"/>
      <c r="C71" s="9"/>
      <c r="D71" s="5" t="s">
        <v>4</v>
      </c>
      <c r="E71" s="18" t="str">
        <f t="shared" ref="E71:E77" si="10">+IF(C71="X","Cumple",IF(B71="x","No Cumple"," "))</f>
        <v xml:space="preserve"> </v>
      </c>
      <c r="F71" s="19" t="str">
        <f t="shared" si="5"/>
        <v xml:space="preserve"> </v>
      </c>
    </row>
    <row r="72" spans="2:6" ht="30" x14ac:dyDescent="0.2">
      <c r="B72" s="13"/>
      <c r="C72" s="9"/>
      <c r="D72" s="5" t="s">
        <v>0</v>
      </c>
      <c r="E72" s="18" t="str">
        <f t="shared" si="10"/>
        <v xml:space="preserve"> </v>
      </c>
      <c r="F72" s="19" t="str">
        <f t="shared" si="5"/>
        <v xml:space="preserve"> </v>
      </c>
    </row>
    <row r="73" spans="2:6" x14ac:dyDescent="0.2">
      <c r="B73" s="13"/>
      <c r="C73" s="9"/>
      <c r="D73" s="5" t="s">
        <v>5</v>
      </c>
      <c r="E73" s="18" t="str">
        <f t="shared" si="10"/>
        <v xml:space="preserve"> </v>
      </c>
      <c r="F73" s="19" t="str">
        <f t="shared" si="5"/>
        <v xml:space="preserve"> </v>
      </c>
    </row>
    <row r="74" spans="2:6" x14ac:dyDescent="0.2">
      <c r="B74" s="13"/>
      <c r="C74" s="9"/>
      <c r="D74" s="4" t="s">
        <v>12</v>
      </c>
      <c r="E74" s="18" t="str">
        <f t="shared" si="10"/>
        <v xml:space="preserve"> </v>
      </c>
      <c r="F74" s="19" t="str">
        <f t="shared" si="5"/>
        <v xml:space="preserve"> </v>
      </c>
    </row>
    <row r="75" spans="2:6" x14ac:dyDescent="0.2">
      <c r="B75" s="13"/>
      <c r="C75" s="9"/>
      <c r="D75" s="4" t="s">
        <v>13</v>
      </c>
      <c r="E75" s="18" t="str">
        <f t="shared" si="10"/>
        <v xml:space="preserve"> </v>
      </c>
      <c r="F75" s="19" t="str">
        <f t="shared" si="5"/>
        <v xml:space="preserve"> </v>
      </c>
    </row>
    <row r="76" spans="2:6" x14ac:dyDescent="0.2">
      <c r="B76" s="89"/>
      <c r="C76" s="90"/>
      <c r="D76" s="91" t="s">
        <v>51</v>
      </c>
      <c r="E76" s="92"/>
      <c r="F76" s="93"/>
    </row>
    <row r="77" spans="2:6" ht="15.75" thickBot="1" x14ac:dyDescent="0.25">
      <c r="B77" s="14"/>
      <c r="C77" s="16"/>
      <c r="D77" s="20" t="s">
        <v>38</v>
      </c>
      <c r="E77" s="21" t="str">
        <f t="shared" si="10"/>
        <v xml:space="preserve"> </v>
      </c>
      <c r="F77" s="22" t="str">
        <f t="shared" si="5"/>
        <v xml:space="preserve"> </v>
      </c>
    </row>
    <row r="78" spans="2:6" x14ac:dyDescent="0.2">
      <c r="B78" s="41" t="s">
        <v>22</v>
      </c>
      <c r="C78" s="42" t="s">
        <v>23</v>
      </c>
      <c r="D78" s="42" t="s">
        <v>28</v>
      </c>
      <c r="E78" s="43" t="s">
        <v>43</v>
      </c>
      <c r="F78" s="44" t="s">
        <v>44</v>
      </c>
    </row>
    <row r="79" spans="2:6" x14ac:dyDescent="0.2">
      <c r="B79" s="23"/>
      <c r="C79" s="24"/>
      <c r="D79" s="32" t="s">
        <v>14</v>
      </c>
      <c r="E79" s="28" t="str">
        <f t="shared" ref="E79" si="11">+IF(C79="X","Cumple",IF(B79="x","No Cumple"," "))</f>
        <v xml:space="preserve"> </v>
      </c>
      <c r="F79" s="29" t="str">
        <f t="shared" si="5"/>
        <v xml:space="preserve"> </v>
      </c>
    </row>
    <row r="80" spans="2:6" x14ac:dyDescent="0.2">
      <c r="B80" s="23"/>
      <c r="C80" s="24"/>
      <c r="D80" s="32" t="s">
        <v>53</v>
      </c>
      <c r="E80" s="28"/>
      <c r="F80" s="29"/>
    </row>
    <row r="81" spans="2:6" x14ac:dyDescent="0.2">
      <c r="B81" s="23"/>
      <c r="C81" s="24"/>
      <c r="D81" s="27" t="s">
        <v>4</v>
      </c>
      <c r="E81" s="28" t="str">
        <f t="shared" ref="E81:E88" si="12">+IF(C81="X","Cumple",IF(B81="x","No Cumple"," "))</f>
        <v xml:space="preserve"> </v>
      </c>
      <c r="F81" s="29" t="str">
        <f t="shared" si="5"/>
        <v xml:space="preserve"> </v>
      </c>
    </row>
    <row r="82" spans="2:6" ht="30" x14ac:dyDescent="0.2">
      <c r="B82" s="23"/>
      <c r="C82" s="24"/>
      <c r="D82" s="27" t="s">
        <v>0</v>
      </c>
      <c r="E82" s="28" t="str">
        <f t="shared" si="12"/>
        <v xml:space="preserve"> </v>
      </c>
      <c r="F82" s="29" t="str">
        <f t="shared" si="5"/>
        <v xml:space="preserve"> </v>
      </c>
    </row>
    <row r="83" spans="2:6" x14ac:dyDescent="0.2">
      <c r="B83" s="23"/>
      <c r="C83" s="24"/>
      <c r="D83" s="27" t="s">
        <v>5</v>
      </c>
      <c r="E83" s="28" t="str">
        <f t="shared" si="12"/>
        <v xml:space="preserve"> </v>
      </c>
      <c r="F83" s="29" t="str">
        <f t="shared" si="5"/>
        <v xml:space="preserve"> </v>
      </c>
    </row>
    <row r="84" spans="2:6" ht="30" x14ac:dyDescent="0.25">
      <c r="B84" s="23"/>
      <c r="C84" s="24"/>
      <c r="D84" s="30" t="s">
        <v>2</v>
      </c>
      <c r="E84" s="28" t="str">
        <f t="shared" si="12"/>
        <v xml:space="preserve"> </v>
      </c>
      <c r="F84" s="29" t="str">
        <f t="shared" si="5"/>
        <v xml:space="preserve"> </v>
      </c>
    </row>
    <row r="85" spans="2:6" x14ac:dyDescent="0.2">
      <c r="B85" s="23"/>
      <c r="C85" s="24"/>
      <c r="D85" s="32" t="s">
        <v>15</v>
      </c>
      <c r="E85" s="28" t="str">
        <f t="shared" si="12"/>
        <v xml:space="preserve"> </v>
      </c>
      <c r="F85" s="29" t="str">
        <f t="shared" si="5"/>
        <v xml:space="preserve"> </v>
      </c>
    </row>
    <row r="86" spans="2:6" x14ac:dyDescent="0.2">
      <c r="B86" s="23"/>
      <c r="C86" s="24"/>
      <c r="D86" s="32" t="s">
        <v>51</v>
      </c>
      <c r="E86" s="28"/>
      <c r="F86" s="29"/>
    </row>
    <row r="87" spans="2:6" ht="30" x14ac:dyDescent="0.2">
      <c r="B87" s="23"/>
      <c r="C87" s="24"/>
      <c r="D87" s="31" t="s">
        <v>32</v>
      </c>
      <c r="E87" s="28" t="str">
        <f t="shared" si="12"/>
        <v xml:space="preserve"> </v>
      </c>
      <c r="F87" s="29" t="str">
        <f t="shared" si="5"/>
        <v xml:space="preserve"> </v>
      </c>
    </row>
    <row r="88" spans="2:6" ht="15.75" thickBot="1" x14ac:dyDescent="0.25">
      <c r="B88" s="33"/>
      <c r="C88" s="34"/>
      <c r="D88" s="35" t="s">
        <v>38</v>
      </c>
      <c r="E88" s="36" t="str">
        <f t="shared" si="12"/>
        <v xml:space="preserve"> </v>
      </c>
      <c r="F88" s="37" t="str">
        <f t="shared" si="5"/>
        <v xml:space="preserve"> </v>
      </c>
    </row>
    <row r="89" spans="2:6" x14ac:dyDescent="0.2">
      <c r="B89" s="41" t="s">
        <v>22</v>
      </c>
      <c r="C89" s="42" t="s">
        <v>23</v>
      </c>
      <c r="D89" s="50" t="s">
        <v>40</v>
      </c>
      <c r="E89" s="43" t="s">
        <v>43</v>
      </c>
      <c r="F89" s="44" t="s">
        <v>44</v>
      </c>
    </row>
    <row r="90" spans="2:6" x14ac:dyDescent="0.2">
      <c r="B90" s="13"/>
      <c r="C90" s="9"/>
      <c r="D90" s="4" t="s">
        <v>16</v>
      </c>
      <c r="E90" s="18" t="str">
        <f t="shared" ref="E90" si="13">+IF(C90="X","Cumple",IF(B90="x","No Cumple"," "))</f>
        <v xml:space="preserve"> </v>
      </c>
      <c r="F90" s="19" t="str">
        <f t="shared" si="5"/>
        <v xml:space="preserve"> </v>
      </c>
    </row>
    <row r="91" spans="2:6" x14ac:dyDescent="0.2">
      <c r="B91" s="13"/>
      <c r="C91" s="9"/>
      <c r="D91" s="5" t="s">
        <v>4</v>
      </c>
      <c r="E91" s="18" t="str">
        <f t="shared" ref="E91:E96" si="14">+IF(C91="X","Cumple",IF(B91="x","No Cumple"," "))</f>
        <v xml:space="preserve"> </v>
      </c>
      <c r="F91" s="19" t="str">
        <f t="shared" si="5"/>
        <v xml:space="preserve"> </v>
      </c>
    </row>
    <row r="92" spans="2:6" ht="30" x14ac:dyDescent="0.2">
      <c r="B92" s="13"/>
      <c r="C92" s="9"/>
      <c r="D92" s="5" t="s">
        <v>0</v>
      </c>
      <c r="E92" s="18" t="str">
        <f t="shared" si="14"/>
        <v xml:space="preserve"> </v>
      </c>
      <c r="F92" s="19" t="str">
        <f t="shared" si="5"/>
        <v xml:space="preserve"> </v>
      </c>
    </row>
    <row r="93" spans="2:6" x14ac:dyDescent="0.2">
      <c r="B93" s="13"/>
      <c r="C93" s="9"/>
      <c r="D93" s="5" t="s">
        <v>5</v>
      </c>
      <c r="E93" s="18" t="str">
        <f t="shared" si="14"/>
        <v xml:space="preserve"> </v>
      </c>
      <c r="F93" s="19" t="str">
        <f t="shared" si="5"/>
        <v xml:space="preserve"> </v>
      </c>
    </row>
    <row r="94" spans="2:6" ht="30" x14ac:dyDescent="0.25">
      <c r="B94" s="13"/>
      <c r="C94" s="9"/>
      <c r="D94" s="6" t="s">
        <v>2</v>
      </c>
      <c r="E94" s="18" t="str">
        <f t="shared" si="14"/>
        <v xml:space="preserve"> </v>
      </c>
      <c r="F94" s="19" t="str">
        <f t="shared" si="5"/>
        <v xml:space="preserve"> </v>
      </c>
    </row>
    <row r="95" spans="2:6" x14ac:dyDescent="0.2">
      <c r="B95" s="13"/>
      <c r="C95" s="9"/>
      <c r="D95" s="4" t="s">
        <v>17</v>
      </c>
      <c r="E95" s="18" t="str">
        <f t="shared" si="14"/>
        <v xml:space="preserve"> </v>
      </c>
      <c r="F95" s="19" t="str">
        <f t="shared" si="5"/>
        <v xml:space="preserve"> </v>
      </c>
    </row>
    <row r="96" spans="2:6" ht="15.75" thickBot="1" x14ac:dyDescent="0.25">
      <c r="B96" s="14"/>
      <c r="C96" s="16"/>
      <c r="D96" s="20" t="s">
        <v>38</v>
      </c>
      <c r="E96" s="21" t="str">
        <f t="shared" si="14"/>
        <v xml:space="preserve"> </v>
      </c>
      <c r="F96" s="22" t="str">
        <f t="shared" si="5"/>
        <v xml:space="preserve"> </v>
      </c>
    </row>
    <row r="97" spans="2:6" x14ac:dyDescent="0.2">
      <c r="B97" s="38" t="s">
        <v>22</v>
      </c>
      <c r="C97" s="56" t="s">
        <v>23</v>
      </c>
      <c r="D97" s="56" t="s">
        <v>29</v>
      </c>
      <c r="E97" s="39" t="s">
        <v>43</v>
      </c>
      <c r="F97" s="40" t="s">
        <v>44</v>
      </c>
    </row>
    <row r="98" spans="2:6" x14ac:dyDescent="0.2">
      <c r="B98" s="23"/>
      <c r="C98" s="24"/>
      <c r="D98" s="32" t="s">
        <v>18</v>
      </c>
      <c r="E98" s="28" t="str">
        <f t="shared" ref="E98" si="15">+IF(C98="X","Cumple",IF(B98="x","No Cumple"," "))</f>
        <v xml:space="preserve"> </v>
      </c>
      <c r="F98" s="29" t="str">
        <f t="shared" si="5"/>
        <v xml:space="preserve"> </v>
      </c>
    </row>
    <row r="99" spans="2:6" x14ac:dyDescent="0.2">
      <c r="B99" s="23"/>
      <c r="C99" s="24"/>
      <c r="D99" s="27" t="s">
        <v>4</v>
      </c>
      <c r="E99" s="28" t="str">
        <f t="shared" ref="E99:E105" si="16">+IF(C99="X","Cumple",IF(B99="x","No Cumple"," "))</f>
        <v xml:space="preserve"> </v>
      </c>
      <c r="F99" s="29" t="str">
        <f t="shared" si="5"/>
        <v xml:space="preserve"> </v>
      </c>
    </row>
    <row r="100" spans="2:6" ht="30" x14ac:dyDescent="0.2">
      <c r="B100" s="23"/>
      <c r="C100" s="24"/>
      <c r="D100" s="27" t="s">
        <v>0</v>
      </c>
      <c r="E100" s="28" t="str">
        <f t="shared" si="16"/>
        <v xml:space="preserve"> </v>
      </c>
      <c r="F100" s="29" t="str">
        <f t="shared" si="5"/>
        <v xml:space="preserve"> </v>
      </c>
    </row>
    <row r="101" spans="2:6" x14ac:dyDescent="0.2">
      <c r="B101" s="23"/>
      <c r="C101" s="24"/>
      <c r="D101" s="27" t="s">
        <v>5</v>
      </c>
      <c r="E101" s="28" t="str">
        <f t="shared" si="16"/>
        <v xml:space="preserve"> </v>
      </c>
      <c r="F101" s="29" t="str">
        <f t="shared" si="5"/>
        <v xml:space="preserve"> </v>
      </c>
    </row>
    <row r="102" spans="2:6" x14ac:dyDescent="0.2">
      <c r="B102" s="23"/>
      <c r="C102" s="24"/>
      <c r="D102" s="32" t="s">
        <v>19</v>
      </c>
      <c r="E102" s="28" t="str">
        <f t="shared" si="16"/>
        <v xml:space="preserve"> </v>
      </c>
      <c r="F102" s="29" t="str">
        <f t="shared" si="5"/>
        <v xml:space="preserve"> </v>
      </c>
    </row>
    <row r="103" spans="2:6" x14ac:dyDescent="0.2">
      <c r="B103" s="23"/>
      <c r="C103" s="24"/>
      <c r="D103" s="32" t="s">
        <v>20</v>
      </c>
      <c r="E103" s="28" t="str">
        <f t="shared" si="16"/>
        <v xml:space="preserve"> </v>
      </c>
      <c r="F103" s="29" t="str">
        <f t="shared" si="5"/>
        <v xml:space="preserve"> </v>
      </c>
    </row>
    <row r="104" spans="2:6" x14ac:dyDescent="0.2">
      <c r="B104" s="23"/>
      <c r="C104" s="24"/>
      <c r="D104" s="32" t="s">
        <v>21</v>
      </c>
      <c r="E104" s="28" t="str">
        <f t="shared" si="16"/>
        <v xml:space="preserve"> </v>
      </c>
      <c r="F104" s="29" t="str">
        <f t="shared" si="5"/>
        <v xml:space="preserve"> </v>
      </c>
    </row>
    <row r="105" spans="2:6" ht="15.75" thickBot="1" x14ac:dyDescent="0.25">
      <c r="B105" s="33"/>
      <c r="C105" s="34"/>
      <c r="D105" s="35" t="s">
        <v>38</v>
      </c>
      <c r="E105" s="36" t="str">
        <f t="shared" si="16"/>
        <v xml:space="preserve"> </v>
      </c>
      <c r="F105" s="37" t="str">
        <f t="shared" si="5"/>
        <v xml:space="preserve"> </v>
      </c>
    </row>
    <row r="107" spans="2:6" x14ac:dyDescent="0.2">
      <c r="B107" s="10"/>
    </row>
    <row r="109" spans="2:6" x14ac:dyDescent="0.2">
      <c r="B109" s="10"/>
      <c r="D109" s="2" t="s">
        <v>37</v>
      </c>
    </row>
    <row r="111" spans="2:6" x14ac:dyDescent="0.2">
      <c r="B111" s="10"/>
    </row>
    <row r="113" spans="2:2" x14ac:dyDescent="0.2">
      <c r="B113" s="10"/>
    </row>
    <row r="115" spans="2:2" x14ac:dyDescent="0.2">
      <c r="B115" s="15"/>
    </row>
  </sheetData>
  <mergeCells count="4">
    <mergeCell ref="D9:D12"/>
    <mergeCell ref="B8:C12"/>
    <mergeCell ref="E8:F12"/>
    <mergeCell ref="B13:F13"/>
  </mergeCells>
  <printOptions horizontalCentered="1"/>
  <pageMargins left="0.25" right="0.25" top="0.75" bottom="0.75" header="0.3" footer="0.3"/>
  <pageSetup paperSize="5" scale="61" orientation="portrait" r:id="rId1"/>
  <rowBreaks count="1" manualBreakCount="1">
    <brk id="57" min="1" max="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4"/>
  <sheetViews>
    <sheetView view="pageBreakPreview" zoomScale="115" zoomScaleNormal="100" zoomScaleSheetLayoutView="115" workbookViewId="0">
      <selection activeCell="D16" sqref="D16"/>
    </sheetView>
  </sheetViews>
  <sheetFormatPr baseColWidth="10" defaultRowHeight="12.75" x14ac:dyDescent="0.2"/>
  <cols>
    <col min="2" max="2" width="3.85546875" bestFit="1" customWidth="1"/>
    <col min="3" max="3" width="3.85546875" customWidth="1"/>
    <col min="4" max="4" width="119.7109375" customWidth="1"/>
    <col min="6" max="6" width="25.28515625" customWidth="1"/>
  </cols>
  <sheetData>
    <row r="1" spans="2:6" ht="16.5" x14ac:dyDescent="0.2">
      <c r="B1" s="78"/>
      <c r="C1" s="79"/>
      <c r="D1" s="62" t="s">
        <v>41</v>
      </c>
      <c r="E1" s="79"/>
      <c r="F1" s="84"/>
    </row>
    <row r="2" spans="2:6" x14ac:dyDescent="0.2">
      <c r="B2" s="80"/>
      <c r="C2" s="81"/>
      <c r="D2" s="87" t="s">
        <v>42</v>
      </c>
      <c r="E2" s="81"/>
      <c r="F2" s="85"/>
    </row>
    <row r="3" spans="2:6" x14ac:dyDescent="0.2">
      <c r="B3" s="80"/>
      <c r="C3" s="81"/>
      <c r="D3" s="87"/>
      <c r="E3" s="81"/>
      <c r="F3" s="85"/>
    </row>
    <row r="4" spans="2:6" x14ac:dyDescent="0.2">
      <c r="B4" s="80"/>
      <c r="C4" s="81"/>
      <c r="D4" s="87"/>
      <c r="E4" s="81"/>
      <c r="F4" s="85"/>
    </row>
    <row r="5" spans="2:6" x14ac:dyDescent="0.2">
      <c r="B5" s="82"/>
      <c r="C5" s="83"/>
      <c r="D5" s="88"/>
      <c r="E5" s="83"/>
      <c r="F5" s="86"/>
    </row>
    <row r="6" spans="2:6" ht="12.75" customHeight="1" x14ac:dyDescent="0.2">
      <c r="B6" s="45" t="s">
        <v>22</v>
      </c>
      <c r="C6" s="46" t="s">
        <v>23</v>
      </c>
      <c r="D6" s="47" t="s">
        <v>49</v>
      </c>
      <c r="E6" s="48" t="s">
        <v>43</v>
      </c>
      <c r="F6" s="49" t="s">
        <v>44</v>
      </c>
    </row>
    <row r="7" spans="2:6" ht="15" x14ac:dyDescent="0.2">
      <c r="B7" s="23"/>
      <c r="C7" s="24"/>
      <c r="D7" s="32" t="s">
        <v>31</v>
      </c>
      <c r="E7" s="28" t="str">
        <f t="shared" ref="E7:E14" si="0">+IF(C7="X","Cumple",IF(B7="x","No Cumple"," "))</f>
        <v xml:space="preserve"> </v>
      </c>
      <c r="F7" s="29" t="str">
        <f t="shared" ref="F7:F14" si="1">+IF(E7="Cumple","Diligenciado",IF(E7="No Cumple","Falta la documentación"," "))</f>
        <v xml:space="preserve"> </v>
      </c>
    </row>
    <row r="8" spans="2:6" ht="15" x14ac:dyDescent="0.2">
      <c r="B8" s="23"/>
      <c r="C8" s="24"/>
      <c r="D8" s="27" t="s">
        <v>4</v>
      </c>
      <c r="E8" s="28" t="str">
        <f t="shared" si="0"/>
        <v xml:space="preserve"> </v>
      </c>
      <c r="F8" s="29" t="str">
        <f t="shared" si="1"/>
        <v xml:space="preserve"> </v>
      </c>
    </row>
    <row r="9" spans="2:6" ht="30" x14ac:dyDescent="0.2">
      <c r="B9" s="23"/>
      <c r="C9" s="24"/>
      <c r="D9" s="27" t="s">
        <v>0</v>
      </c>
      <c r="E9" s="28" t="str">
        <f t="shared" si="0"/>
        <v xml:space="preserve"> </v>
      </c>
      <c r="F9" s="29" t="str">
        <f t="shared" si="1"/>
        <v xml:space="preserve"> </v>
      </c>
    </row>
    <row r="10" spans="2:6" ht="15" x14ac:dyDescent="0.2">
      <c r="B10" s="23"/>
      <c r="C10" s="24"/>
      <c r="D10" s="27" t="s">
        <v>5</v>
      </c>
      <c r="E10" s="28" t="str">
        <f t="shared" si="0"/>
        <v xml:space="preserve"> </v>
      </c>
      <c r="F10" s="29" t="str">
        <f t="shared" si="1"/>
        <v xml:space="preserve"> </v>
      </c>
    </row>
    <row r="11" spans="2:6" ht="15" x14ac:dyDescent="0.2">
      <c r="B11" s="23"/>
      <c r="C11" s="24"/>
      <c r="D11" s="32" t="s">
        <v>8</v>
      </c>
      <c r="E11" s="28" t="str">
        <f t="shared" si="0"/>
        <v xml:space="preserve"> </v>
      </c>
      <c r="F11" s="29" t="str">
        <f t="shared" si="1"/>
        <v xml:space="preserve"> </v>
      </c>
    </row>
    <row r="12" spans="2:6" ht="15" x14ac:dyDescent="0.2">
      <c r="B12" s="23"/>
      <c r="C12" s="24"/>
      <c r="D12" s="31" t="s">
        <v>46</v>
      </c>
      <c r="E12" s="28"/>
      <c r="F12" s="29"/>
    </row>
    <row r="13" spans="2:6" ht="45" x14ac:dyDescent="0.2">
      <c r="B13" s="23"/>
      <c r="C13" s="24"/>
      <c r="D13" s="31" t="s">
        <v>47</v>
      </c>
      <c r="E13" s="28" t="str">
        <f t="shared" si="0"/>
        <v xml:space="preserve"> </v>
      </c>
      <c r="F13" s="29" t="str">
        <f t="shared" si="1"/>
        <v xml:space="preserve"> </v>
      </c>
    </row>
    <row r="14" spans="2:6" ht="15" x14ac:dyDescent="0.2">
      <c r="B14" s="51"/>
      <c r="C14" s="52"/>
      <c r="D14" s="53" t="s">
        <v>38</v>
      </c>
      <c r="E14" s="54" t="str">
        <f t="shared" si="0"/>
        <v xml:space="preserve"> </v>
      </c>
      <c r="F14" s="55" t="str">
        <f t="shared" si="1"/>
        <v xml:space="preserve"> </v>
      </c>
    </row>
  </sheetData>
  <mergeCells count="3">
    <mergeCell ref="B1:C5"/>
    <mergeCell ref="E1:F5"/>
    <mergeCell ref="D2:D5"/>
  </mergeCells>
  <printOptions horizontalCentered="1" verticalCentered="1"/>
  <pageMargins left="0.7" right="0.7" top="0.75" bottom="0.75" header="0.3" footer="0.3"/>
  <pageSetup scale="7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1" sqref="B31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Aviso en Fachada</vt:lpstr>
      <vt:lpstr>Lista de anexos para el tramite</vt:lpstr>
      <vt:lpstr>Hoja1</vt:lpstr>
      <vt:lpstr>Hoja2</vt:lpstr>
      <vt:lpstr>Hoja1!Área_de_impresión</vt:lpstr>
      <vt:lpstr>'Lista de anexos para el tramite'!Área_de_impresión</vt:lpstr>
      <vt:lpstr>'Lista de anexos para el tramite'!Títulos_a_imprimir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TITCAL</dc:creator>
  <cp:lastModifiedBy>M</cp:lastModifiedBy>
  <cp:lastPrinted>2016-06-08T19:44:35Z</cp:lastPrinted>
  <dcterms:created xsi:type="dcterms:W3CDTF">2012-01-27T22:04:40Z</dcterms:created>
  <dcterms:modified xsi:type="dcterms:W3CDTF">2016-07-15T01:05:56Z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oogle.Documents.Tracking">
    <vt:lpwstr>false</vt:lpwstr>
  </property>
  <property fmtid="{D5CDD505-2E9C-101B-9397-08002B2CF9AE}" pid="3" name="Google.Documents.DocumentId">
    <vt:lpwstr>1NvOxJ7Wm4qPdAaxsjDJfcbPxZd542LzHv3Xl1MNNtwU</vt:lpwstr>
  </property>
  <property fmtid="{D5CDD505-2E9C-101B-9397-08002B2CF9AE}" pid="4" name="Google.Documents.RevisionId">
    <vt:lpwstr>13922603959652870600</vt:lpwstr>
  </property>
  <property fmtid="{D5CDD505-2E9C-101B-9397-08002B2CF9AE}" pid="5" name="Google.Documents.PreviousRevisionId">
    <vt:lpwstr>08789020022154161610</vt:lpwstr>
  </property>
  <property fmtid="{D5CDD505-2E9C-101B-9397-08002B2CF9AE}" pid="6" name="Google.Documents.PluginVersion">
    <vt:lpwstr>2.0.2662.553</vt:lpwstr>
  </property>
  <property fmtid="{D5CDD505-2E9C-101B-9397-08002B2CF9AE}" pid="7" name="Google.Documents.MergeIncapabilityFlags">
    <vt:i4>0</vt:i4>
  </property>
</Properties>
</file>